
<file path=[Content_Types].xml><?xml version="1.0" encoding="utf-8"?>
<Types xmlns="http://schemas.openxmlformats.org/package/2006/content-types"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theme/theme1.xml" ContentType="application/vnd.openxmlformats-officedocument.theme+xml"/>
  <Override PartName="/xl/charts/chart1.xml" ContentType="application/vnd.openxmlformats-officedocument.drawingml.chart+xml"/>
  <Override PartName="/xl/drawings/drawing4.xml" ContentType="application/vnd.openxmlformats-officedocument.drawing+xml"/>
  <Default Extension="png" ContentType="image/png"/>
  <Override PartName="/xl/charts/chart3.xml" ContentType="application/vnd.openxmlformats-officedocument.drawingml.chart+xml"/>
  <Override PartName="/xl/worksheets/sheet4.xml" ContentType="application/vnd.openxmlformats-officedocument.spreadsheetml.worksheet+xml"/>
  <Default Extension="xml" ContentType="application/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styles.xml" ContentType="application/vnd.openxmlformats-officedocument.spreadsheetml.styles+xml"/>
  <Default Extension="gif" ContentType="image/gif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3.xml" ContentType="application/vnd.openxmlformats-officedocument.spreadsheetml.worksheet+xml"/>
  <Default Extension="rels" ContentType="application/vnd.openxmlformats-package.relationships+xml"/>
  <Override PartName="/xl/worksheets/sheet5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codeName="ThisWorkbook" autoCompressPictures="0"/>
  <bookViews>
    <workbookView xWindow="-20" yWindow="-20" windowWidth="28420" windowHeight="16480" tabRatio="636" activeTab="1"/>
  </bookViews>
  <sheets>
    <sheet name="Proposal" sheetId="20" r:id="rId1"/>
    <sheet name="Boundary" sheetId="26" r:id="rId2"/>
    <sheet name="AAA-A" sheetId="25" r:id="rId3"/>
    <sheet name="BBB-B" sheetId="10" r:id="rId4"/>
    <sheet name="CSV" sheetId="19" r:id="rId5"/>
  </sheets>
  <definedNames>
    <definedName name="_xlnm.Print_Area" localSheetId="2">'AAA-A'!$B$1:$Y$35</definedName>
    <definedName name="_xlnm.Print_Area" localSheetId="3">'BBB-B'!$B$1:$Y$34</definedName>
    <definedName name="_xlnm.Print_Area" localSheetId="1">Boundary!$B$1:$Y$36</definedName>
    <definedName name="_xlnm.Print_Area" localSheetId="0">Proposal!$A$1:$I$49</definedName>
    <definedName name="valuevx">42.314159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N17" i="25"/>
  <c r="O17"/>
  <c r="N18"/>
  <c r="O18"/>
  <c r="N19"/>
  <c r="O19"/>
  <c r="N20"/>
  <c r="O20"/>
  <c r="N21"/>
  <c r="O21"/>
  <c r="N22"/>
  <c r="O22"/>
  <c r="O15"/>
  <c r="N15"/>
  <c r="Q19"/>
  <c r="I19"/>
  <c r="M19"/>
  <c r="Q18"/>
  <c r="I18"/>
  <c r="M18"/>
  <c r="Q17"/>
  <c r="I17"/>
  <c r="M17"/>
  <c r="R17"/>
  <c r="R18"/>
  <c r="R19"/>
  <c r="F19"/>
  <c r="L19"/>
  <c r="S19"/>
  <c r="Q20"/>
  <c r="I20"/>
  <c r="M20"/>
  <c r="R20"/>
  <c r="F20"/>
  <c r="L20"/>
  <c r="S20"/>
  <c r="Q21"/>
  <c r="I21"/>
  <c r="M21"/>
  <c r="R21"/>
  <c r="F21"/>
  <c r="L21"/>
  <c r="S21"/>
  <c r="Q22"/>
  <c r="I22"/>
  <c r="M22"/>
  <c r="R22"/>
  <c r="F22"/>
  <c r="L22"/>
  <c r="S22"/>
  <c r="F18"/>
  <c r="L18"/>
  <c r="Q16"/>
  <c r="F16"/>
  <c r="L16"/>
  <c r="N16"/>
  <c r="F17"/>
  <c r="L17"/>
  <c r="I16"/>
  <c r="M16"/>
  <c r="O16"/>
  <c r="X20"/>
  <c r="Y20"/>
  <c r="AZ20"/>
  <c r="X21"/>
  <c r="Y21"/>
  <c r="AZ21"/>
  <c r="X22"/>
  <c r="Y22"/>
  <c r="AZ22"/>
  <c r="AZ8"/>
  <c r="O7"/>
  <c r="J5"/>
  <c r="J4"/>
  <c r="J3"/>
  <c r="J2"/>
  <c r="J1"/>
  <c r="O6"/>
  <c r="S17"/>
  <c r="S18"/>
  <c r="E24"/>
  <c r="O24"/>
  <c r="S23"/>
  <c r="M23"/>
  <c r="L23"/>
  <c r="AZ19"/>
  <c r="Y19"/>
  <c r="X19"/>
  <c r="AZ18"/>
  <c r="Y18"/>
  <c r="X18"/>
  <c r="AZ17"/>
  <c r="Y17"/>
  <c r="X17"/>
  <c r="AZ16"/>
  <c r="Y16"/>
  <c r="X16"/>
  <c r="AZ15"/>
  <c r="X15"/>
  <c r="AZ14"/>
  <c r="AZ13"/>
  <c r="AZ12"/>
  <c r="AZ11"/>
  <c r="O11"/>
  <c r="AZ10"/>
  <c r="AZ9"/>
  <c r="AZ7"/>
  <c r="Q2"/>
  <c r="AZ6"/>
  <c r="AZ5"/>
  <c r="AZ4"/>
  <c r="AZ3"/>
  <c r="O3"/>
  <c r="AZ2"/>
  <c r="F16" i="10"/>
  <c r="Q16"/>
  <c r="L16"/>
  <c r="N16"/>
  <c r="N17"/>
  <c r="I16"/>
  <c r="M16"/>
  <c r="O16"/>
  <c r="O17"/>
  <c r="N18"/>
  <c r="O18"/>
  <c r="N19"/>
  <c r="O19"/>
  <c r="N20"/>
  <c r="O20"/>
  <c r="N21"/>
  <c r="O21"/>
  <c r="Q19"/>
  <c r="F19"/>
  <c r="L19"/>
  <c r="I19"/>
  <c r="M19"/>
  <c r="N15"/>
  <c r="Q17"/>
  <c r="F17"/>
  <c r="L17"/>
  <c r="Q18"/>
  <c r="F18"/>
  <c r="L18"/>
  <c r="O15"/>
  <c r="I17"/>
  <c r="M17"/>
  <c r="I18"/>
  <c r="M18"/>
  <c r="R17"/>
  <c r="R18"/>
  <c r="R19"/>
  <c r="S19"/>
  <c r="Q20"/>
  <c r="F20"/>
  <c r="L20"/>
  <c r="I20"/>
  <c r="M20"/>
  <c r="R20"/>
  <c r="S20"/>
  <c r="Q21"/>
  <c r="F21"/>
  <c r="L21"/>
  <c r="I21"/>
  <c r="M21"/>
  <c r="R21"/>
  <c r="S21"/>
  <c r="X19"/>
  <c r="Y19"/>
  <c r="AZ19"/>
  <c r="X20"/>
  <c r="Y20"/>
  <c r="AZ20"/>
  <c r="X21"/>
  <c r="Y21"/>
  <c r="AZ21"/>
  <c r="AZ8"/>
  <c r="S17"/>
  <c r="S18"/>
  <c r="E23"/>
  <c r="O3"/>
  <c r="O11"/>
  <c r="O7"/>
  <c r="O6"/>
  <c r="J5"/>
  <c r="J4"/>
  <c r="J3"/>
  <c r="J2"/>
  <c r="J1"/>
  <c r="AZ7"/>
  <c r="AZ18"/>
  <c r="AZ17"/>
  <c r="AZ16"/>
  <c r="AZ2"/>
  <c r="AZ13"/>
  <c r="AZ12"/>
  <c r="AZ11"/>
  <c r="AZ10"/>
  <c r="AZ9"/>
  <c r="X15"/>
  <c r="Q2"/>
  <c r="AZ6"/>
  <c r="AZ5"/>
  <c r="AZ4"/>
  <c r="AZ3"/>
  <c r="AZ15"/>
  <c r="AZ14"/>
  <c r="O23"/>
  <c r="Y18"/>
  <c r="X18"/>
  <c r="Y17"/>
  <c r="X17"/>
  <c r="Y16"/>
  <c r="X16"/>
  <c r="S22"/>
  <c r="M22"/>
  <c r="L22"/>
  <c r="N16" i="26"/>
  <c r="O16"/>
  <c r="N17"/>
  <c r="O17"/>
  <c r="N18"/>
  <c r="O18"/>
  <c r="N19"/>
  <c r="O19"/>
  <c r="N20"/>
  <c r="O20"/>
  <c r="N21"/>
  <c r="O21"/>
  <c r="N22"/>
  <c r="O22"/>
  <c r="N23"/>
  <c r="O23"/>
  <c r="O3"/>
  <c r="Q23"/>
  <c r="F23"/>
  <c r="L23"/>
  <c r="I23"/>
  <c r="M23"/>
  <c r="Q16"/>
  <c r="F16"/>
  <c r="L16"/>
  <c r="Q17"/>
  <c r="F17"/>
  <c r="L17"/>
  <c r="Q18"/>
  <c r="F18"/>
  <c r="L18"/>
  <c r="Q19"/>
  <c r="F19"/>
  <c r="L19"/>
  <c r="Q20"/>
  <c r="F20"/>
  <c r="L20"/>
  <c r="Q21"/>
  <c r="F21"/>
  <c r="L21"/>
  <c r="Q22"/>
  <c r="F22"/>
  <c r="L22"/>
  <c r="I16"/>
  <c r="M16"/>
  <c r="I17"/>
  <c r="M17"/>
  <c r="I18"/>
  <c r="M18"/>
  <c r="I19"/>
  <c r="M19"/>
  <c r="I20"/>
  <c r="M20"/>
  <c r="I21"/>
  <c r="M21"/>
  <c r="I22"/>
  <c r="M22"/>
  <c r="R17"/>
  <c r="R18"/>
  <c r="R19"/>
  <c r="R20"/>
  <c r="R21"/>
  <c r="R22"/>
  <c r="R23"/>
  <c r="S23"/>
  <c r="AZ8"/>
  <c r="S17"/>
  <c r="S18"/>
  <c r="S19"/>
  <c r="S20"/>
  <c r="S21"/>
  <c r="S22"/>
  <c r="E25"/>
  <c r="O25"/>
  <c r="X20"/>
  <c r="Y20"/>
  <c r="AZ20"/>
  <c r="X21"/>
  <c r="Y21"/>
  <c r="AZ21"/>
  <c r="X22"/>
  <c r="Y22"/>
  <c r="AZ22"/>
  <c r="X23"/>
  <c r="Y23"/>
  <c r="AZ23"/>
  <c r="S24"/>
  <c r="M24"/>
  <c r="L24"/>
  <c r="AZ19"/>
  <c r="Y19"/>
  <c r="X19"/>
  <c r="AZ18"/>
  <c r="Y18"/>
  <c r="X18"/>
  <c r="AZ17"/>
  <c r="Y17"/>
  <c r="X17"/>
  <c r="AZ16"/>
  <c r="Y16"/>
  <c r="X16"/>
  <c r="AZ15"/>
  <c r="X15"/>
  <c r="AZ14"/>
  <c r="AZ13"/>
  <c r="AZ12"/>
  <c r="AZ11"/>
  <c r="O11"/>
  <c r="AZ10"/>
  <c r="AZ9"/>
  <c r="AZ7"/>
  <c r="Q2"/>
  <c r="AZ6"/>
  <c r="AZ5"/>
  <c r="AZ3"/>
  <c r="AZ2"/>
  <c r="AZ4"/>
  <c r="B30" i="20"/>
  <c r="F22"/>
  <c r="C25"/>
  <c r="F18"/>
  <c r="I18"/>
  <c r="F20"/>
  <c r="I20"/>
  <c r="I22"/>
  <c r="I36"/>
  <c r="I37"/>
  <c r="I39"/>
  <c r="I41"/>
</calcChain>
</file>

<file path=xl/sharedStrings.xml><?xml version="1.0" encoding="utf-8"?>
<sst xmlns="http://schemas.openxmlformats.org/spreadsheetml/2006/main" count="1116" uniqueCount="250">
  <si>
    <t>July 26, 2000</t>
    <phoneticPr fontId="10" type="noConversion"/>
  </si>
  <si>
    <t>CCCC</t>
    <phoneticPr fontId="10" type="noConversion"/>
  </si>
  <si>
    <t>Lot 45, SWO-3245324</t>
    <phoneticPr fontId="10" type="noConversion"/>
  </si>
  <si>
    <t>PSD-9876</t>
    <phoneticPr fontId="10" type="noConversion"/>
  </si>
  <si>
    <t>PSD--098</t>
    <phoneticPr fontId="10" type="noConversion"/>
  </si>
  <si>
    <t>W</t>
    <phoneticPr fontId="10" type="noConversion"/>
  </si>
  <si>
    <t>Angeles City 2009, Pampanga</t>
    <phoneticPr fontId="33" type="noConversion"/>
  </si>
  <si>
    <t>DATE</t>
  </si>
  <si>
    <t>Invoice Template</t>
  </si>
  <si>
    <r>
      <t>PROPOSAL</t>
    </r>
    <r>
      <rPr>
        <sz val="10"/>
        <rFont val="Trebuchet MS"/>
        <family val="2"/>
      </rPr>
      <t xml:space="preserve"> #</t>
    </r>
    <phoneticPr fontId="33" type="noConversion"/>
  </si>
  <si>
    <t>2017-07011</t>
    <phoneticPr fontId="33" type="noConversion"/>
  </si>
  <si>
    <t>CUSTOMER ID</t>
  </si>
  <si>
    <t>07001</t>
    <phoneticPr fontId="33" type="noConversion"/>
  </si>
  <si>
    <t>Mr XXXX</t>
    <phoneticPr fontId="10" type="noConversion"/>
  </si>
  <si>
    <t>Website: www.gepr3.com</t>
    <phoneticPr fontId="33" type="noConversion"/>
  </si>
  <si>
    <t>Tel/Fax: +6345-111111</t>
    <phoneticPr fontId="33" type="noConversion"/>
  </si>
  <si>
    <t>Company LOGO and/or NAME</t>
    <phoneticPr fontId="33" type="noConversion"/>
  </si>
  <si>
    <t>888 Don Juan Street</t>
    <phoneticPr fontId="33" type="noConversion"/>
  </si>
  <si>
    <t>Phone: +63919-8888888</t>
    <phoneticPr fontId="33" type="noConversion"/>
  </si>
  <si>
    <t>Burgnham St.,Sto. Entierr</t>
    <phoneticPr fontId="33" type="noConversion"/>
  </si>
  <si>
    <t>Lot AAAA, Area = 9,000 Sq. M.</t>
    <phoneticPr fontId="33" type="noConversion"/>
  </si>
  <si>
    <t>COMPANY NAME</t>
    <phoneticPr fontId="33" type="noConversion"/>
  </si>
  <si>
    <t>By: Geodetic Engineer</t>
    <phoneticPr fontId="10" type="noConversion"/>
  </si>
  <si>
    <t>Engr. YYYYYYYYYYYYY</t>
    <phoneticPr fontId="10" type="noConversion"/>
  </si>
  <si>
    <t>1. Relocation of Corners 1 &amp; 2 of Boundary, Corners 11, 12 &amp; 13 of Road Lot.</t>
    <phoneticPr fontId="10" type="noConversion"/>
  </si>
  <si>
    <t>2. As built limited to existing gate, concrete road,  covering and infront of two (2) Lots AAA &amp; BBBB.</t>
    <phoneticPr fontId="10" type="noConversion"/>
  </si>
  <si>
    <t>CSD-11111</t>
    <phoneticPr fontId="10" type="noConversion"/>
  </si>
  <si>
    <t>CLIENT ETAL</t>
    <phoneticPr fontId="10" type="noConversion"/>
  </si>
  <si>
    <t>ANGELES</t>
    <phoneticPr fontId="10" type="noConversion"/>
  </si>
  <si>
    <t>PAMPANGA</t>
    <phoneticPr fontId="10" type="noConversion"/>
  </si>
  <si>
    <t>BLLM #1, CITY Cadastre</t>
    <phoneticPr fontId="10" type="noConversion"/>
  </si>
  <si>
    <t>Dec 1945 - May 16, 1945 &amp; Jan-Sept 1946</t>
    <phoneticPr fontId="10" type="noConversion"/>
  </si>
  <si>
    <t>April 1, 1986 - June 7, 1989</t>
    <phoneticPr fontId="10" type="noConversion"/>
  </si>
  <si>
    <t>HOW TO SEND AN INVOICE</t>
  </si>
  <si>
    <t>1) Save or Print the worksheet as a PDF</t>
  </si>
  <si>
    <t>2) Email the PDF to the client</t>
  </si>
  <si>
    <t>DESCRIPTION</t>
  </si>
  <si>
    <t>Discount</t>
    <phoneticPr fontId="10" type="noConversion"/>
  </si>
  <si>
    <t>TAXED</t>
  </si>
  <si>
    <t>AMOUNT</t>
  </si>
  <si>
    <t>Trechnical Research &amp; Meetings</t>
    <phoneticPr fontId="33" type="noConversion"/>
  </si>
  <si>
    <t>Day</t>
    <phoneticPr fontId="33" type="noConversion"/>
  </si>
  <si>
    <t>x</t>
    <phoneticPr fontId="33" type="noConversion"/>
  </si>
  <si>
    <t>Corner</t>
    <phoneticPr fontId="10" type="noConversion"/>
  </si>
  <si>
    <t>D</t>
    <phoneticPr fontId="10" type="noConversion"/>
  </si>
  <si>
    <t>M</t>
    <phoneticPr fontId="10" type="noConversion"/>
  </si>
  <si>
    <t>EW</t>
    <phoneticPr fontId="10" type="noConversion"/>
  </si>
  <si>
    <t>NS</t>
    <phoneticPr fontId="10" type="noConversion"/>
  </si>
  <si>
    <t>&lt;/Polygon&gt;</t>
  </si>
  <si>
    <t>&lt;Polygon_TD&gt;</t>
  </si>
  <si>
    <t>&lt;TD&gt;</t>
  </si>
  <si>
    <t>Make all checks payable to</t>
  </si>
  <si>
    <t>If you have any questions about this invoice, please contact</t>
  </si>
  <si>
    <t>Engr. Dexter Grageda at +63919-2466667 and at email: dexter@grageda.com</t>
    <phoneticPr fontId="33" type="noConversion"/>
  </si>
  <si>
    <t>Thank You For Your Business!</t>
  </si>
  <si>
    <t>N</t>
    <phoneticPr fontId="10" type="noConversion"/>
  </si>
  <si>
    <t>CONV.</t>
  </si>
  <si>
    <t>DMD</t>
  </si>
  <si>
    <t>2A</t>
  </si>
  <si>
    <t>PLINE</t>
  </si>
  <si>
    <t>AREA (SQ.M.):</t>
  </si>
  <si>
    <t>OCT / TCT NO:</t>
  </si>
  <si>
    <t>DATE OF ISSUANCE:</t>
  </si>
  <si>
    <t>LOT PLAN NO:</t>
  </si>
  <si>
    <t>P.S. C.C.M.</t>
  </si>
  <si>
    <t xml:space="preserve"> </t>
  </si>
  <si>
    <t>AREA :</t>
  </si>
  <si>
    <t>SQ.M.</t>
  </si>
  <si>
    <r>
      <t>PROPOSAL</t>
    </r>
    <r>
      <rPr>
        <b/>
        <sz val="11"/>
        <color indexed="9"/>
        <rFont val="Arial"/>
        <family val="2"/>
      </rPr>
      <t xml:space="preserve"> TO</t>
    </r>
    <phoneticPr fontId="33" type="noConversion"/>
  </si>
  <si>
    <t>S</t>
    <phoneticPr fontId="10" type="noConversion"/>
  </si>
  <si>
    <t>4. Total payment due upon Submission of Survey Plan</t>
    <phoneticPr fontId="10" type="noConversion"/>
  </si>
  <si>
    <t>Angeles, Pampanga</t>
    <phoneticPr fontId="33" type="noConversion"/>
  </si>
  <si>
    <t>← Place an "X" in the Taxed column if the amount is Taxable</t>
  </si>
  <si>
    <t>Survey Plan/ Report Preparation</t>
    <phoneticPr fontId="33" type="noConversion"/>
  </si>
  <si>
    <t>Plan</t>
    <phoneticPr fontId="33" type="noConversion"/>
  </si>
  <si>
    <t>Approved by:</t>
    <phoneticPr fontId="10" type="noConversion"/>
  </si>
  <si>
    <t>_____________________</t>
    <phoneticPr fontId="10" type="noConversion"/>
  </si>
  <si>
    <t>___________________________</t>
    <phoneticPr fontId="10" type="noConversion"/>
  </si>
  <si>
    <t>Geodetic Engineer</t>
    <phoneticPr fontId="10" type="noConversion"/>
  </si>
  <si>
    <t>Date of Approval:</t>
    <phoneticPr fontId="10" type="noConversion"/>
  </si>
  <si>
    <t>___________________</t>
    <phoneticPr fontId="10" type="noConversion"/>
  </si>
  <si>
    <t>[42]</t>
  </si>
  <si>
    <t>Subtotal</t>
  </si>
  <si>
    <t>Taxable</t>
  </si>
  <si>
    <t>← This sums the amounts with an "X" in the Taxed column</t>
  </si>
  <si>
    <t>OTHER COMMENTS</t>
  </si>
  <si>
    <t>Tax rate</t>
  </si>
  <si>
    <t>← Enter the Tax Rate</t>
  </si>
  <si>
    <t>Tax due</t>
  </si>
  <si>
    <t>DURATION:  7 WORKING DAYS</t>
    <phoneticPr fontId="33" type="noConversion"/>
  </si>
  <si>
    <t>Lots</t>
    <phoneticPr fontId="33" type="noConversion"/>
  </si>
  <si>
    <t>Verification Survey</t>
    <phoneticPr fontId="33" type="noConversion"/>
  </si>
  <si>
    <t>PROPOSAL</t>
    <phoneticPr fontId="33" type="noConversion"/>
  </si>
  <si>
    <t>© 2010-2014 Vertex42 LLC</t>
  </si>
  <si>
    <t>LRC/RECORD NO.:</t>
    <phoneticPr fontId="10" type="noConversion"/>
  </si>
  <si>
    <t>COORDINATE TYPE:</t>
    <phoneticPr fontId="10" type="noConversion"/>
  </si>
  <si>
    <t>BEARING:</t>
    <phoneticPr fontId="10" type="noConversion"/>
  </si>
  <si>
    <t>SURVEY SYSTEM:</t>
    <phoneticPr fontId="10" type="noConversion"/>
  </si>
  <si>
    <t>PPCS-PTM</t>
    <phoneticPr fontId="10" type="noConversion"/>
  </si>
  <si>
    <t>DECLINATION:</t>
    <phoneticPr fontId="10" type="noConversion"/>
  </si>
  <si>
    <t>N00-00E</t>
    <phoneticPr fontId="10" type="noConversion"/>
  </si>
  <si>
    <t>Geodetic Engineer:</t>
    <phoneticPr fontId="10" type="noConversion"/>
  </si>
  <si>
    <t>Notes:</t>
    <phoneticPr fontId="10" type="noConversion"/>
  </si>
  <si>
    <t>This is a SAMPLE eTD data encoding dataset</t>
    <phoneticPr fontId="10" type="noConversion"/>
  </si>
  <si>
    <t>BEARING</t>
    <phoneticPr fontId="10" type="noConversion"/>
  </si>
  <si>
    <t>-</t>
    <phoneticPr fontId="10" type="noConversion"/>
  </si>
  <si>
    <t>P.S. C.C.M.</t>
    <phoneticPr fontId="10" type="noConversion"/>
  </si>
  <si>
    <t>LINE</t>
    <phoneticPr fontId="10" type="noConversion"/>
  </si>
  <si>
    <t>&lt;LRC_Record_No.&gt;</t>
  </si>
  <si>
    <t>&lt;/LRC_Record_No.&gt;</t>
  </si>
  <si>
    <t>&lt;Declination&gt;</t>
  </si>
  <si>
    <t>&lt;/Declination&gt;</t>
  </si>
  <si>
    <t>&lt;UnitOfMeasure&gt;</t>
  </si>
  <si>
    <t>Square Meters</t>
  </si>
  <si>
    <t>&lt;/UnitOfMeasure&gt;</t>
  </si>
  <si>
    <t>&lt;Notes&gt;</t>
  </si>
  <si>
    <t>&lt;/Notes&gt;</t>
  </si>
  <si>
    <t>Lot 105 = 145 sq.m.</t>
  </si>
  <si>
    <t>Lot 104 = 188.10 sq.m.</t>
  </si>
  <si>
    <t>Lot 103 = 186.60 sq.m.</t>
  </si>
  <si>
    <t>Lots 103, 104 &amp; 105</t>
    <phoneticPr fontId="33" type="noConversion"/>
  </si>
  <si>
    <t xml:space="preserve">       RELATIVE ERROR OF PRECISION:       1:</t>
  </si>
  <si>
    <t>LOT OWNER:</t>
  </si>
  <si>
    <t>PROVINCE / METRO:</t>
  </si>
  <si>
    <t>REFERENCE:</t>
  </si>
  <si>
    <t>DISTANCE</t>
  </si>
  <si>
    <t>LATITUDE</t>
  </si>
  <si>
    <t>DEPARTURE</t>
  </si>
  <si>
    <t>NORTHING</t>
  </si>
  <si>
    <t>EASTING</t>
  </si>
  <si>
    <t>REMARKS</t>
  </si>
  <si>
    <t>-</t>
  </si>
  <si>
    <t>BARANGAY / BARRIO:</t>
  </si>
  <si>
    <t>MUNICIPALITY / CITY:</t>
  </si>
  <si>
    <t>Bearing &amp; Distance</t>
    <phoneticPr fontId="10" type="noConversion"/>
  </si>
  <si>
    <t>&lt;/Polygon_TD&gt;</t>
  </si>
  <si>
    <t>&lt;/Title_Polygon&gt;</t>
  </si>
  <si>
    <t>&lt;/Polygon_Info&gt;</t>
  </si>
  <si>
    <t>&lt;?xml version="1.0" encoding="utf-8"?&gt;</t>
  </si>
  <si>
    <t>&lt;Title_Polygon&gt;</t>
  </si>
  <si>
    <t>&lt;Polygon_Info VERSION="2.0"&gt;</t>
  </si>
  <si>
    <t>&lt;Polygon&gt;</t>
  </si>
  <si>
    <t>&lt;AdjoiningDirection /&gt;</t>
  </si>
  <si>
    <t>&lt;Plan_No&gt;</t>
  </si>
  <si>
    <t>PSD-546</t>
  </si>
  <si>
    <t>&lt;/Plan_No&gt;</t>
  </si>
  <si>
    <t>&lt;Lot_No&gt;</t>
  </si>
  <si>
    <t>&lt;/Lot_No&gt;</t>
  </si>
  <si>
    <t>&lt;Block_No&gt;</t>
  </si>
  <si>
    <t>7</t>
  </si>
  <si>
    <t>&lt;/Block_No&gt;</t>
  </si>
  <si>
    <t>&lt;Area&gt;</t>
  </si>
  <si>
    <t>&lt;/Area&gt;</t>
  </si>
  <si>
    <t>&lt;DoSurvey_Orginal&gt;</t>
  </si>
  <si>
    <t>&lt;/DoSurvey_Orginal&gt;</t>
  </si>
  <si>
    <t>&lt;DOSurvey_Executed&gt;</t>
  </si>
  <si>
    <t>&lt;/DOSurvey_Executed&gt;</t>
  </si>
  <si>
    <t>&lt;DOSurvey_Approved&gt;</t>
  </si>
  <si>
    <t>&lt;/DOSurvey_Approved&gt;</t>
  </si>
  <si>
    <t>&lt;Location&gt;</t>
  </si>
  <si>
    <t>&lt;/Location&gt;</t>
  </si>
  <si>
    <t>&lt;TiePoint_Description&gt;</t>
  </si>
  <si>
    <t>&lt;/TiePoint_Description&gt;</t>
  </si>
  <si>
    <t>&lt;Local_X&gt;</t>
  </si>
  <si>
    <t>&lt;/Local_X&gt;</t>
  </si>
  <si>
    <t>&lt;Local_Y&gt;</t>
  </si>
  <si>
    <t>Other</t>
  </si>
  <si>
    <t>← You could change the label "Other" to "Shipping" or "Discount"</t>
  </si>
  <si>
    <t>3. Downpayment Upon Approval/Agreement</t>
    <phoneticPr fontId="10" type="noConversion"/>
  </si>
  <si>
    <t>TOTAL</t>
  </si>
  <si>
    <t>&lt;Portion&gt;</t>
  </si>
  <si>
    <t>&lt;/Portion&gt;</t>
  </si>
  <si>
    <t>&lt;TotalAppLot&gt;</t>
  </si>
  <si>
    <t>&lt;/TotalAppLot&gt;</t>
  </si>
  <si>
    <t>&lt;TotalEncodeLot&gt;</t>
  </si>
  <si>
    <t>&lt;/TotalEncodeLot&gt;</t>
  </si>
  <si>
    <t>&lt;TotalRemainLot&gt;</t>
  </si>
  <si>
    <t>&lt;/TotalRemainLot&gt;</t>
  </si>
  <si>
    <t>&lt;StartPoint&gt;</t>
  </si>
  <si>
    <t>&lt;/StartPoint&gt;</t>
  </si>
  <si>
    <t>&lt;EndPoint&gt;</t>
  </si>
  <si>
    <t>&lt;/EndPoint&gt;</t>
  </si>
  <si>
    <t>&lt;NorthSouth&gt;</t>
  </si>
  <si>
    <t>&lt;/NorthSouth&gt;</t>
  </si>
  <si>
    <t>&lt;Degree&gt;</t>
  </si>
  <si>
    <t>&lt;/Degree&gt;</t>
  </si>
  <si>
    <t>&lt;Minutes&gt;</t>
  </si>
  <si>
    <t>&lt;/Minutes&gt;</t>
  </si>
  <si>
    <t>&lt;EastWest&gt;</t>
  </si>
  <si>
    <t>&lt;/EastWest&gt;</t>
  </si>
  <si>
    <t>&lt;Distance&gt;</t>
  </si>
  <si>
    <t>&lt;/Distance&gt;</t>
  </si>
  <si>
    <t>&lt;LocalNorthing&gt;</t>
  </si>
  <si>
    <t>&lt;/LocalNorthing&gt;</t>
  </si>
  <si>
    <t>&lt;LocalEasting&gt;</t>
  </si>
  <si>
    <t>&lt;/LocalEasting&gt;</t>
  </si>
  <si>
    <t>&lt;LotNo /&gt;</t>
  </si>
  <si>
    <t>&lt;AdjoiningDirection&gt;</t>
  </si>
  <si>
    <t>&lt;/AdjoiningDirection&gt;</t>
  </si>
  <si>
    <t>&lt;LotNo&gt;</t>
  </si>
  <si>
    <t>&lt;/LotNo&gt;</t>
  </si>
  <si>
    <t>&lt;BlockNo&gt;</t>
  </si>
  <si>
    <t>&lt;/BlockNo&gt;</t>
  </si>
  <si>
    <t>&lt;PlanNo&gt;</t>
  </si>
  <si>
    <t>&lt;/PlanNo&gt;</t>
  </si>
  <si>
    <t>106</t>
  </si>
  <si>
    <t>N</t>
    <phoneticPr fontId="10" type="noConversion"/>
  </si>
  <si>
    <t>W</t>
    <phoneticPr fontId="10" type="noConversion"/>
  </si>
  <si>
    <t>N</t>
    <phoneticPr fontId="10" type="noConversion"/>
  </si>
  <si>
    <t>W</t>
    <phoneticPr fontId="10" type="noConversion"/>
  </si>
  <si>
    <t>N</t>
    <phoneticPr fontId="10" type="noConversion"/>
  </si>
  <si>
    <t>N</t>
    <phoneticPr fontId="10" type="noConversion"/>
  </si>
  <si>
    <t>E</t>
    <phoneticPr fontId="10" type="noConversion"/>
  </si>
  <si>
    <t>E</t>
    <phoneticPr fontId="10" type="noConversion"/>
  </si>
  <si>
    <t>E</t>
    <phoneticPr fontId="10" type="noConversion"/>
  </si>
  <si>
    <t>S</t>
    <phoneticPr fontId="10" type="noConversion"/>
  </si>
  <si>
    <t>674-A</t>
    <phoneticPr fontId="10" type="noConversion"/>
  </si>
  <si>
    <t>S</t>
    <phoneticPr fontId="10" type="noConversion"/>
  </si>
  <si>
    <t>E</t>
    <phoneticPr fontId="10" type="noConversion"/>
  </si>
  <si>
    <t>BLLM #1</t>
    <phoneticPr fontId="10" type="noConversion"/>
  </si>
  <si>
    <t>&lt;/Local_Y&gt;</t>
  </si>
  <si>
    <t>&lt;Coor_Type&gt;</t>
  </si>
  <si>
    <t>&lt;/Coor_Type&gt;</t>
  </si>
  <si>
    <t>&lt;Desc_Corners&gt;</t>
  </si>
  <si>
    <t>&lt;/Desc_Corners&gt;</t>
  </si>
  <si>
    <t>&lt;Survey_System&gt;</t>
  </si>
  <si>
    <t>&lt;/Survey_System&gt;</t>
  </si>
  <si>
    <t>&lt;Geodetic_Engineer&gt;</t>
  </si>
  <si>
    <t>&lt;/Geodetic_Engineer&gt;</t>
  </si>
  <si>
    <t>&lt;Bearing&gt;</t>
  </si>
  <si>
    <t>&lt;/Bearing&gt;</t>
  </si>
  <si>
    <t>NE</t>
    <phoneticPr fontId="10" type="noConversion"/>
  </si>
  <si>
    <t>SE</t>
    <phoneticPr fontId="10" type="noConversion"/>
  </si>
  <si>
    <t>Angeles Cadastre</t>
    <phoneticPr fontId="10" type="noConversion"/>
  </si>
  <si>
    <t>Adjoining Direction</t>
    <phoneticPr fontId="10" type="noConversion"/>
  </si>
  <si>
    <t>Adjoining Lot</t>
    <phoneticPr fontId="10" type="noConversion"/>
  </si>
  <si>
    <t>BlockNo</t>
    <phoneticPr fontId="10" type="noConversion"/>
  </si>
  <si>
    <t>PlanNo</t>
    <phoneticPr fontId="10" type="noConversion"/>
  </si>
  <si>
    <t>BL</t>
    <phoneticPr fontId="10" type="noConversion"/>
  </si>
  <si>
    <t>Bearing &amp; Distance</t>
    <phoneticPr fontId="10" type="noConversion"/>
  </si>
  <si>
    <t>W</t>
    <phoneticPr fontId="10" type="noConversion"/>
  </si>
  <si>
    <t>TECHNICAL DESCRIPTION</t>
  </si>
  <si>
    <t>&lt;PlanNo /&gt;</t>
    <phoneticPr fontId="10" type="noConversion"/>
  </si>
  <si>
    <t>&lt;BlockNo /&gt;</t>
    <phoneticPr fontId="10" type="noConversion"/>
  </si>
  <si>
    <t>LOT NO.:</t>
    <phoneticPr fontId="10" type="noConversion"/>
  </si>
  <si>
    <t>BLK NO.:</t>
    <phoneticPr fontId="10" type="noConversion"/>
  </si>
  <si>
    <t>DATE OF ORIGINAL SURVEY:</t>
    <phoneticPr fontId="10" type="noConversion"/>
  </si>
  <si>
    <t>DATE SURVEY EXECUTED:</t>
    <phoneticPr fontId="10" type="noConversion"/>
  </si>
  <si>
    <t>PORTION OF:</t>
    <phoneticPr fontId="10" type="noConversion"/>
  </si>
  <si>
    <t>DATE SURVEY APPROVED:</t>
    <phoneticPr fontId="10" type="noConversion"/>
  </si>
</sst>
</file>

<file path=xl/styles.xml><?xml version="1.0" encoding="utf-8"?>
<styleSheet xmlns="http://schemas.openxmlformats.org/spreadsheetml/2006/main">
  <numFmts count="10">
    <numFmt numFmtId="43" formatCode="_(* #,##0.00_);_(* \(#,##0.00\);_(* &quot;-&quot;??_);_(@_)"/>
    <numFmt numFmtId="164" formatCode="_(* #,##0.00_);_(* \(#,##0.00\);_(* &quot;-&quot;??_);_(@_)"/>
    <numFmt numFmtId="165" formatCode="_(* #,##0.000_);_(* \(#,##0.000\);_(* &quot;-&quot;??_);_(@_)"/>
    <numFmt numFmtId="166" formatCode="_(* #,##0.000_);_(* \(#,##0.000\);_(* &quot;-&quot;???_);_(@_)"/>
    <numFmt numFmtId="167" formatCode="0.000"/>
    <numFmt numFmtId="168" formatCode="_(* #,##0_);_(* \(#,##0\);_(* &quot;-&quot;??_);_(@_)"/>
    <numFmt numFmtId="169" formatCode="&quot;₱&quot;#,##0.00"/>
    <numFmt numFmtId="170" formatCode="0.000%"/>
    <numFmt numFmtId="171" formatCode="_(&quot;P&quot;* #,##0.00_);_(&quot;P&quot;* \(#,##0.00\);_(&quot;P&quot;* &quot;-&quot;??_);_(@_)"/>
    <numFmt numFmtId="172" formatCode="dd\-mmm\-yyyy"/>
  </numFmts>
  <fonts count="55">
    <font>
      <sz val="10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8"/>
      <name val="Bookman Old Style"/>
      <family val="1"/>
    </font>
    <font>
      <sz val="8"/>
      <name val="Arial Narrow"/>
      <family val="2"/>
    </font>
    <font>
      <b/>
      <sz val="8"/>
      <name val="Arial Narrow"/>
      <family val="2"/>
    </font>
    <font>
      <b/>
      <sz val="9"/>
      <name val="Arial Narrow"/>
      <family val="2"/>
    </font>
    <font>
      <b/>
      <sz val="9"/>
      <name val="Bookman Old Style"/>
      <family val="1"/>
    </font>
    <font>
      <sz val="15.5"/>
      <color indexed="18"/>
      <name val="Arial"/>
    </font>
    <font>
      <sz val="8"/>
      <name val="Verdana"/>
    </font>
    <font>
      <sz val="10"/>
      <color indexed="18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Verdana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</font>
    <font>
      <sz val="10"/>
      <color indexed="10"/>
      <name val="Arial"/>
    </font>
    <font>
      <u/>
      <sz val="10"/>
      <color indexed="12"/>
      <name val="Arial"/>
    </font>
    <font>
      <sz val="30"/>
      <color indexed="56"/>
      <name val="Juice ITC"/>
    </font>
    <font>
      <sz val="8"/>
      <name val="Trebuchet MS"/>
      <family val="2"/>
    </font>
    <font>
      <sz val="30"/>
      <color indexed="56"/>
      <name val="Arial"/>
      <family val="2"/>
    </font>
    <font>
      <b/>
      <sz val="26"/>
      <color indexed="55"/>
      <name val="Arial"/>
    </font>
    <font>
      <sz val="10"/>
      <name val="Trebuchet MS"/>
      <family val="2"/>
    </font>
    <font>
      <u/>
      <sz val="10"/>
      <color indexed="12"/>
      <name val="Trebuchet MS"/>
      <family val="2"/>
    </font>
    <font>
      <sz val="10"/>
      <color indexed="62"/>
      <name val="Trebuchet MS"/>
      <family val="2"/>
    </font>
    <font>
      <b/>
      <sz val="11"/>
      <color indexed="9"/>
      <name val="Arial"/>
      <family val="2"/>
    </font>
    <font>
      <b/>
      <sz val="9"/>
      <color indexed="62"/>
      <name val="Arial"/>
      <family val="2"/>
    </font>
    <font>
      <sz val="9"/>
      <color indexed="62"/>
      <name val="Arial"/>
      <family val="2"/>
    </font>
    <font>
      <sz val="11"/>
      <color indexed="62"/>
      <name val="Arial"/>
      <family val="2"/>
    </font>
    <font>
      <sz val="1"/>
      <color indexed="9"/>
      <name val="Trebuchet MS"/>
      <family val="2"/>
    </font>
    <font>
      <sz val="11"/>
      <color indexed="9"/>
      <name val="Trebuchet MS"/>
      <family val="2"/>
    </font>
    <font>
      <b/>
      <sz val="10"/>
      <color indexed="9"/>
      <name val="Arial"/>
      <family val="2"/>
    </font>
    <font>
      <b/>
      <sz val="11"/>
      <name val="Trebuchet MS"/>
      <family val="2"/>
    </font>
    <font>
      <b/>
      <sz val="10"/>
      <name val="Trebuchet MS"/>
      <family val="2"/>
    </font>
    <font>
      <b/>
      <i/>
      <sz val="12"/>
      <name val="Trebuchet MS"/>
      <family val="2"/>
    </font>
    <font>
      <sz val="10"/>
      <color indexed="8"/>
      <name val="Arial"/>
    </font>
    <font>
      <sz val="10"/>
      <color indexed="48"/>
      <name val="Arial"/>
    </font>
    <font>
      <sz val="10"/>
      <color indexed="10"/>
      <name val="Arial Narrow"/>
    </font>
    <font>
      <sz val="10"/>
      <color indexed="9"/>
      <name val="Arial"/>
    </font>
    <font>
      <sz val="11"/>
      <color indexed="10"/>
      <name val="Arial Narrow"/>
    </font>
    <font>
      <sz val="10"/>
      <color indexed="9"/>
      <name val="Arial Narrow"/>
    </font>
  </fonts>
  <fills count="20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2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2"/>
      </bottom>
      <diagonal/>
    </border>
    <border>
      <left/>
      <right/>
      <top style="thin">
        <color indexed="64"/>
      </top>
      <bottom style="thin">
        <color indexed="62"/>
      </bottom>
      <diagonal/>
    </border>
    <border>
      <left/>
      <right/>
      <top style="thin">
        <color indexed="64"/>
      </top>
      <bottom style="thin">
        <color indexed="53"/>
      </bottom>
      <diagonal/>
    </border>
    <border>
      <left/>
      <right style="thin">
        <color indexed="64"/>
      </right>
      <top style="thin">
        <color indexed="64"/>
      </top>
      <bottom style="thin">
        <color indexed="5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22"/>
      </bottom>
      <diagonal/>
    </border>
    <border>
      <left/>
      <right/>
      <top style="thin">
        <color indexed="55"/>
      </top>
      <bottom style="thin">
        <color indexed="22"/>
      </bottom>
      <diagonal/>
    </border>
    <border>
      <left/>
      <right style="thin">
        <color indexed="55"/>
      </right>
      <top style="thin">
        <color indexed="55"/>
      </top>
      <bottom style="thin">
        <color indexed="22"/>
      </bottom>
      <diagonal/>
    </border>
    <border>
      <left/>
      <right/>
      <top/>
      <bottom style="double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double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2" borderId="0" applyNumberFormat="0" applyBorder="0" applyAlignment="0" applyProtection="0"/>
    <xf numFmtId="0" fontId="12" fillId="5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3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3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4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4" fillId="12" borderId="0" applyNumberFormat="0" applyBorder="0" applyAlignment="0" applyProtection="0"/>
    <xf numFmtId="0" fontId="15" fillId="2" borderId="10" applyNumberFormat="0" applyAlignment="0" applyProtection="0"/>
    <xf numFmtId="0" fontId="16" fillId="13" borderId="11" applyNumberFormat="0" applyAlignment="0" applyProtection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14" borderId="0" applyNumberFormat="0" applyBorder="0" applyAlignment="0" applyProtection="0"/>
    <xf numFmtId="0" fontId="20" fillId="0" borderId="12" applyNumberFormat="0" applyFill="0" applyAlignment="0" applyProtection="0"/>
    <xf numFmtId="0" fontId="21" fillId="0" borderId="13" applyNumberFormat="0" applyFill="0" applyAlignment="0" applyProtection="0"/>
    <xf numFmtId="0" fontId="22" fillId="0" borderId="14" applyNumberFormat="0" applyFill="0" applyAlignment="0" applyProtection="0"/>
    <xf numFmtId="0" fontId="22" fillId="0" borderId="0" applyNumberFormat="0" applyFill="0" applyBorder="0" applyAlignment="0" applyProtection="0"/>
    <xf numFmtId="0" fontId="23" fillId="3" borderId="10" applyNumberFormat="0" applyAlignment="0" applyProtection="0"/>
    <xf numFmtId="0" fontId="24" fillId="0" borderId="15" applyNumberFormat="0" applyFill="0" applyAlignment="0" applyProtection="0"/>
    <xf numFmtId="0" fontId="25" fillId="15" borderId="0" applyNumberFormat="0" applyBorder="0" applyAlignment="0" applyProtection="0"/>
    <xf numFmtId="0" fontId="17" fillId="16" borderId="16" applyNumberFormat="0" applyFont="0" applyAlignment="0" applyProtection="0"/>
    <xf numFmtId="0" fontId="26" fillId="2" borderId="17" applyNumberFormat="0" applyAlignment="0" applyProtection="0"/>
    <xf numFmtId="0" fontId="27" fillId="0" borderId="0" applyNumberFormat="0" applyFill="0" applyBorder="0" applyAlignment="0" applyProtection="0"/>
    <xf numFmtId="0" fontId="28" fillId="0" borderId="18" applyNumberFormat="0" applyFill="0" applyAlignment="0" applyProtection="0"/>
    <xf numFmtId="0" fontId="29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</cellStyleXfs>
  <cellXfs count="266">
    <xf numFmtId="0" fontId="0" fillId="0" borderId="0" xfId="0"/>
    <xf numFmtId="0" fontId="2" fillId="0" borderId="4" xfId="0" applyFont="1" applyBorder="1" applyAlignment="1" applyProtection="1">
      <alignment horizontal="center"/>
      <protection locked="0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Continuous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Continuous"/>
    </xf>
    <xf numFmtId="167" fontId="0" fillId="0" borderId="0" xfId="0" applyNumberFormat="1" applyBorder="1" applyAlignment="1">
      <alignment horizontal="left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Border="1" applyAlignment="1">
      <alignment horizontal="center"/>
    </xf>
    <xf numFmtId="0" fontId="0" fillId="0" borderId="0" xfId="0" applyAlignment="1"/>
    <xf numFmtId="16" fontId="9" fillId="0" borderId="0" xfId="0" applyNumberFormat="1" applyFont="1" applyAlignment="1">
      <alignment wrapText="1"/>
    </xf>
    <xf numFmtId="1" fontId="2" fillId="0" borderId="0" xfId="0" applyNumberFormat="1" applyFont="1" applyBorder="1" applyAlignment="1">
      <alignment horizontal="centerContinuous"/>
    </xf>
    <xf numFmtId="0" fontId="0" fillId="0" borderId="0" xfId="0" applyBorder="1" applyAlignment="1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165" fontId="8" fillId="0" borderId="0" xfId="28" applyNumberFormat="1" applyFont="1" applyBorder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right" wrapText="1"/>
    </xf>
    <xf numFmtId="0" fontId="0" fillId="0" borderId="0" xfId="0" applyAlignment="1" applyProtection="1">
      <protection locked="0"/>
    </xf>
    <xf numFmtId="0" fontId="2" fillId="0" borderId="0" xfId="0" applyFont="1" applyBorder="1" applyAlignment="1"/>
    <xf numFmtId="2" fontId="2" fillId="0" borderId="0" xfId="0" applyNumberFormat="1" applyFont="1" applyBorder="1" applyAlignment="1"/>
    <xf numFmtId="1" fontId="0" fillId="0" borderId="0" xfId="0" applyNumberFormat="1" applyAlignment="1"/>
    <xf numFmtId="0" fontId="3" fillId="0" borderId="0" xfId="0" applyFont="1" applyBorder="1" applyAlignment="1" applyProtection="1">
      <alignment horizontal="center"/>
      <protection locked="0"/>
    </xf>
    <xf numFmtId="49" fontId="7" fillId="0" borderId="0" xfId="0" applyNumberFormat="1" applyFont="1" applyBorder="1" applyAlignment="1">
      <alignment horizontal="left"/>
    </xf>
    <xf numFmtId="49" fontId="7" fillId="0" borderId="0" xfId="0" applyNumberFormat="1" applyFont="1" applyBorder="1" applyAlignment="1">
      <alignment horizontal="center"/>
    </xf>
    <xf numFmtId="167" fontId="2" fillId="0" borderId="0" xfId="0" applyNumberFormat="1" applyFont="1" applyBorder="1" applyAlignment="1">
      <alignment horizontal="left"/>
    </xf>
    <xf numFmtId="167" fontId="2" fillId="0" borderId="0" xfId="0" applyNumberFormat="1" applyFont="1" applyBorder="1" applyAlignment="1">
      <alignment horizontal="center"/>
    </xf>
    <xf numFmtId="166" fontId="2" fillId="0" borderId="0" xfId="28" applyNumberFormat="1" applyFont="1" applyBorder="1" applyAlignment="1">
      <alignment horizontal="center"/>
    </xf>
    <xf numFmtId="164" fontId="2" fillId="0" borderId="0" xfId="0" applyNumberFormat="1" applyFont="1" applyBorder="1" applyAlignment="1"/>
    <xf numFmtId="164" fontId="2" fillId="0" borderId="0" xfId="0" applyNumberFormat="1" applyFont="1" applyBorder="1" applyAlignment="1">
      <alignment horizontal="right"/>
    </xf>
    <xf numFmtId="2" fontId="0" fillId="0" borderId="0" xfId="0" applyNumberFormat="1" applyBorder="1" applyAlignment="1"/>
    <xf numFmtId="0" fontId="3" fillId="0" borderId="4" xfId="0" applyFont="1" applyBorder="1" applyAlignment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/>
    <xf numFmtId="0" fontId="0" fillId="0" borderId="5" xfId="0" applyBorder="1" applyAlignment="1"/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Continuous"/>
    </xf>
    <xf numFmtId="2" fontId="0" fillId="0" borderId="0" xfId="0" applyNumberFormat="1" applyBorder="1" applyAlignment="1"/>
    <xf numFmtId="0" fontId="0" fillId="0" borderId="0" xfId="0" applyFont="1"/>
    <xf numFmtId="0" fontId="0" fillId="0" borderId="0" xfId="0" applyAlignment="1" applyProtection="1">
      <alignment horizontal="left" indent="1"/>
      <protection locked="0"/>
    </xf>
    <xf numFmtId="0" fontId="0" fillId="0" borderId="0" xfId="0" applyFont="1" applyAlignment="1" applyProtection="1">
      <alignment horizontal="left" indent="1"/>
      <protection locked="0"/>
    </xf>
    <xf numFmtId="0" fontId="0" fillId="0" borderId="0" xfId="0" applyFont="1" applyAlignment="1">
      <alignment horizontal="left" indent="1"/>
    </xf>
    <xf numFmtId="0" fontId="33" fillId="0" borderId="0" xfId="28" applyNumberFormat="1" applyFont="1" applyFill="1" applyAlignment="1">
      <alignment horizontal="left"/>
    </xf>
    <xf numFmtId="0" fontId="36" fillId="0" borderId="0" xfId="0" applyFont="1" applyFill="1" applyAlignment="1">
      <alignment horizontal="right" indent="1"/>
    </xf>
    <xf numFmtId="14" fontId="0" fillId="0" borderId="28" xfId="0" applyNumberFormat="1" applyFont="1" applyFill="1" applyBorder="1" applyAlignment="1" applyProtection="1">
      <alignment horizontal="center"/>
      <protection locked="0"/>
    </xf>
    <xf numFmtId="0" fontId="37" fillId="0" borderId="0" xfId="43" applyFont="1" applyAlignment="1" applyProtection="1">
      <alignment horizontal="left"/>
    </xf>
    <xf numFmtId="0" fontId="0" fillId="0" borderId="28" xfId="0" applyBorder="1" applyAlignment="1" applyProtection="1">
      <alignment horizontal="center"/>
      <protection locked="0"/>
    </xf>
    <xf numFmtId="0" fontId="38" fillId="0" borderId="0" xfId="0" applyFont="1"/>
    <xf numFmtId="0" fontId="36" fillId="0" borderId="0" xfId="0" applyFont="1" applyAlignment="1">
      <alignment horizontal="right" indent="1"/>
    </xf>
    <xf numFmtId="0" fontId="0" fillId="0" borderId="28" xfId="0" quotePrefix="1" applyBorder="1" applyAlignment="1" applyProtection="1">
      <alignment horizontal="center"/>
      <protection locked="0"/>
    </xf>
    <xf numFmtId="14" fontId="0" fillId="17" borderId="28" xfId="0" applyNumberFormat="1" applyFont="1" applyFill="1" applyBorder="1" applyAlignment="1" applyProtection="1">
      <alignment horizontal="center"/>
      <protection locked="0"/>
    </xf>
    <xf numFmtId="0" fontId="39" fillId="18" borderId="0" xfId="0" applyFont="1" applyFill="1" applyBorder="1" applyAlignment="1">
      <alignment horizontal="left" indent="1"/>
    </xf>
    <xf numFmtId="0" fontId="0" fillId="0" borderId="0" xfId="0" applyBorder="1" applyAlignment="1" applyProtection="1">
      <alignment horizontal="left" indent="1"/>
      <protection locked="0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/>
    <xf numFmtId="0" fontId="39" fillId="19" borderId="27" xfId="0" applyFont="1" applyFill="1" applyBorder="1" applyAlignment="1">
      <alignment horizontal="center"/>
    </xf>
    <xf numFmtId="0" fontId="39" fillId="18" borderId="31" xfId="0" applyFont="1" applyFill="1" applyBorder="1" applyAlignment="1">
      <alignment horizontal="center"/>
    </xf>
    <xf numFmtId="0" fontId="39" fillId="18" borderId="32" xfId="0" applyFont="1" applyFill="1" applyBorder="1" applyAlignment="1">
      <alignment horizontal="center"/>
    </xf>
    <xf numFmtId="0" fontId="0" fillId="0" borderId="33" xfId="0" applyBorder="1" applyAlignment="1" applyProtection="1">
      <alignment horizontal="left" indent="1"/>
      <protection locked="0"/>
    </xf>
    <xf numFmtId="0" fontId="0" fillId="0" borderId="0" xfId="0" applyFont="1" applyBorder="1"/>
    <xf numFmtId="0" fontId="0" fillId="0" borderId="0" xfId="0" applyBorder="1" applyAlignment="1" applyProtection="1">
      <alignment horizontal="right"/>
      <protection locked="0"/>
    </xf>
    <xf numFmtId="168" fontId="0" fillId="0" borderId="0" xfId="0" applyNumberFormat="1" applyFont="1" applyBorder="1" applyAlignment="1" applyProtection="1">
      <alignment horizontal="left"/>
      <protection locked="0"/>
    </xf>
    <xf numFmtId="169" fontId="0" fillId="0" borderId="0" xfId="0" quotePrefix="1" applyNumberFormat="1" applyBorder="1" applyAlignment="1" applyProtection="1">
      <alignment horizontal="right"/>
      <protection locked="0"/>
    </xf>
    <xf numFmtId="169" fontId="0" fillId="0" borderId="0" xfId="0" applyNumberFormat="1" applyBorder="1" applyAlignment="1" applyProtection="1">
      <alignment horizontal="right"/>
      <protection locked="0"/>
    </xf>
    <xf numFmtId="0" fontId="0" fillId="0" borderId="34" xfId="0" applyBorder="1" applyAlignment="1" applyProtection="1">
      <alignment horizontal="center"/>
      <protection locked="0"/>
    </xf>
    <xf numFmtId="169" fontId="0" fillId="0" borderId="34" xfId="28" applyNumberFormat="1" applyFont="1" applyBorder="1" applyProtection="1">
      <protection locked="0"/>
    </xf>
    <xf numFmtId="9" fontId="0" fillId="0" borderId="0" xfId="0" quotePrefix="1" applyNumberFormat="1" applyBorder="1" applyAlignment="1" applyProtection="1">
      <alignment horizontal="right"/>
      <protection locked="0"/>
    </xf>
    <xf numFmtId="168" fontId="0" fillId="0" borderId="0" xfId="28" applyNumberFormat="1" applyFont="1" applyBorder="1" applyAlignment="1" applyProtection="1">
      <alignment horizontal="right"/>
      <protection locked="0"/>
    </xf>
    <xf numFmtId="0" fontId="0" fillId="0" borderId="0" xfId="0" applyFont="1" applyBorder="1" applyAlignment="1" applyProtection="1">
      <alignment horizontal="left"/>
      <protection locked="0"/>
    </xf>
    <xf numFmtId="0" fontId="0" fillId="0" borderId="35" xfId="0" applyFont="1" applyBorder="1"/>
    <xf numFmtId="0" fontId="0" fillId="0" borderId="33" xfId="0" applyBorder="1" applyAlignment="1" applyProtection="1">
      <alignment horizontal="left" indent="2"/>
      <protection locked="0"/>
    </xf>
    <xf numFmtId="168" fontId="0" fillId="0" borderId="0" xfId="28" applyNumberFormat="1" applyFont="1" applyBorder="1" applyAlignment="1" applyProtection="1">
      <alignment horizontal="left"/>
      <protection locked="0"/>
    </xf>
    <xf numFmtId="0" fontId="38" fillId="0" borderId="0" xfId="0" applyFont="1" applyProtection="1"/>
    <xf numFmtId="0" fontId="0" fillId="0" borderId="0" xfId="0" applyFont="1" applyBorder="1" applyAlignment="1" applyProtection="1">
      <alignment horizontal="left" indent="1"/>
      <protection locked="0"/>
    </xf>
    <xf numFmtId="0" fontId="0" fillId="0" borderId="34" xfId="0" applyFont="1" applyBorder="1" applyAlignment="1" applyProtection="1">
      <alignment horizontal="center"/>
      <protection locked="0"/>
    </xf>
    <xf numFmtId="0" fontId="0" fillId="0" borderId="33" xfId="0" applyFont="1" applyBorder="1" applyAlignment="1" applyProtection="1">
      <alignment horizontal="left" indent="1"/>
      <protection locked="0"/>
    </xf>
    <xf numFmtId="0" fontId="0" fillId="0" borderId="8" xfId="0" applyFont="1" applyBorder="1" applyAlignment="1" applyProtection="1">
      <alignment horizontal="left" indent="1"/>
      <protection locked="0"/>
    </xf>
    <xf numFmtId="0" fontId="0" fillId="0" borderId="26" xfId="0" applyFont="1" applyBorder="1" applyAlignment="1" applyProtection="1">
      <alignment horizontal="center"/>
      <protection locked="0"/>
    </xf>
    <xf numFmtId="169" fontId="0" fillId="0" borderId="26" xfId="28" applyNumberFormat="1" applyFont="1" applyBorder="1" applyProtection="1">
      <protection locked="0"/>
    </xf>
    <xf numFmtId="0" fontId="0" fillId="0" borderId="27" xfId="0" applyFont="1" applyBorder="1" applyAlignment="1">
      <alignment horizontal="left" indent="1"/>
    </xf>
    <xf numFmtId="0" fontId="43" fillId="0" borderId="27" xfId="0" applyFont="1" applyBorder="1" applyAlignment="1">
      <alignment horizontal="left" indent="1"/>
    </xf>
    <xf numFmtId="0" fontId="36" fillId="0" borderId="27" xfId="0" applyFont="1" applyBorder="1" applyAlignment="1">
      <alignment horizontal="left"/>
    </xf>
    <xf numFmtId="169" fontId="36" fillId="0" borderId="27" xfId="0" applyNumberFormat="1" applyFont="1" applyFill="1" applyBorder="1"/>
    <xf numFmtId="0" fontId="0" fillId="0" borderId="0" xfId="0" applyFont="1" applyBorder="1" applyAlignment="1">
      <alignment horizontal="left" indent="1"/>
    </xf>
    <xf numFmtId="0" fontId="44" fillId="0" borderId="0" xfId="0" applyFont="1" applyBorder="1" applyAlignment="1">
      <alignment horizontal="left" indent="1"/>
    </xf>
    <xf numFmtId="0" fontId="36" fillId="0" borderId="0" xfId="0" applyFont="1" applyBorder="1" applyAlignment="1">
      <alignment horizontal="left"/>
    </xf>
    <xf numFmtId="164" fontId="36" fillId="0" borderId="0" xfId="0" applyNumberFormat="1" applyFont="1" applyFill="1" applyBorder="1"/>
    <xf numFmtId="0" fontId="36" fillId="0" borderId="0" xfId="0" applyFont="1" applyAlignment="1">
      <alignment horizontal="left"/>
    </xf>
    <xf numFmtId="170" fontId="36" fillId="0" borderId="28" xfId="0" applyNumberFormat="1" applyFont="1" applyBorder="1" applyProtection="1">
      <protection locked="0"/>
    </xf>
    <xf numFmtId="164" fontId="36" fillId="0" borderId="0" xfId="0" applyNumberFormat="1" applyFont="1" applyFill="1"/>
    <xf numFmtId="0" fontId="36" fillId="0" borderId="46" xfId="0" applyFont="1" applyBorder="1" applyAlignment="1">
      <alignment horizontal="left"/>
    </xf>
    <xf numFmtId="164" fontId="36" fillId="0" borderId="47" xfId="0" applyNumberFormat="1" applyFont="1" applyFill="1" applyBorder="1" applyProtection="1">
      <protection locked="0"/>
    </xf>
    <xf numFmtId="0" fontId="46" fillId="0" borderId="0" xfId="0" applyFont="1" applyAlignment="1">
      <alignment horizontal="left"/>
    </xf>
    <xf numFmtId="171" fontId="47" fillId="17" borderId="0" xfId="0" applyNumberFormat="1" applyFont="1" applyFill="1"/>
    <xf numFmtId="0" fontId="0" fillId="0" borderId="33" xfId="0" applyBorder="1" applyAlignment="1" applyProtection="1">
      <alignment horizontal="left" indent="1"/>
      <protection locked="0"/>
    </xf>
    <xf numFmtId="164" fontId="0" fillId="0" borderId="0" xfId="28" applyFont="1" applyBorder="1" applyAlignment="1" applyProtection="1">
      <alignment horizontal="right"/>
      <protection locked="0"/>
    </xf>
    <xf numFmtId="164" fontId="0" fillId="0" borderId="0" xfId="28" applyNumberFormat="1" applyFont="1" applyBorder="1" applyAlignment="1" applyProtection="1">
      <alignment horizontal="right"/>
      <protection locked="0"/>
    </xf>
    <xf numFmtId="0" fontId="0" fillId="0" borderId="0" xfId="0" applyAlignment="1"/>
    <xf numFmtId="0" fontId="2" fillId="0" borderId="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49" fontId="1" fillId="0" borderId="0" xfId="0" applyNumberFormat="1" applyFont="1" applyBorder="1" applyAlignment="1">
      <alignment horizontal="left"/>
    </xf>
    <xf numFmtId="167" fontId="1" fillId="0" borderId="0" xfId="0" applyNumberFormat="1" applyFont="1" applyBorder="1" applyAlignment="1">
      <alignment horizontal="left"/>
    </xf>
    <xf numFmtId="0" fontId="1" fillId="0" borderId="0" xfId="0" applyFont="1" applyBorder="1" applyAlignment="1"/>
    <xf numFmtId="0" fontId="1" fillId="0" borderId="0" xfId="0" applyFont="1" applyAlignment="1"/>
    <xf numFmtId="0" fontId="2" fillId="0" borderId="8" xfId="0" applyFont="1" applyBorder="1" applyAlignment="1"/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60" xfId="0" applyFont="1" applyBorder="1" applyAlignment="1">
      <alignment horizontal="left"/>
    </xf>
    <xf numFmtId="0" fontId="49" fillId="0" borderId="0" xfId="0" applyFont="1"/>
    <xf numFmtId="0" fontId="50" fillId="0" borderId="0" xfId="0" applyFont="1" applyAlignment="1"/>
    <xf numFmtId="0" fontId="30" fillId="0" borderId="0" xfId="0" applyFont="1" applyAlignment="1">
      <alignment horizontal="left"/>
    </xf>
    <xf numFmtId="0" fontId="0" fillId="0" borderId="0" xfId="0" applyFill="1" applyBorder="1" applyAlignment="1">
      <alignment horizontal="center"/>
    </xf>
    <xf numFmtId="1" fontId="0" fillId="0" borderId="0" xfId="0" applyNumberFormat="1" applyBorder="1" applyAlignment="1"/>
    <xf numFmtId="0" fontId="9" fillId="0" borderId="0" xfId="0" applyFont="1" applyBorder="1" applyAlignment="1">
      <alignment horizontal="right" wrapText="1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11" fillId="0" borderId="0" xfId="0" applyFont="1" applyBorder="1" applyAlignment="1"/>
    <xf numFmtId="164" fontId="0" fillId="0" borderId="0" xfId="0" applyNumberFormat="1" applyBorder="1" applyAlignment="1"/>
    <xf numFmtId="4" fontId="2" fillId="0" borderId="0" xfId="0" applyNumberFormat="1" applyFont="1" applyBorder="1" applyAlignment="1">
      <alignment horizontal="right"/>
    </xf>
    <xf numFmtId="0" fontId="2" fillId="0" borderId="0" xfId="0" applyFont="1" applyBorder="1" applyAlignment="1" applyProtection="1">
      <protection locked="0"/>
    </xf>
    <xf numFmtId="16" fontId="9" fillId="0" borderId="0" xfId="0" applyNumberFormat="1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2" fillId="0" borderId="0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3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15" fontId="2" fillId="0" borderId="4" xfId="0" applyNumberFormat="1" applyFont="1" applyBorder="1" applyAlignment="1">
      <alignment horizontal="right"/>
    </xf>
    <xf numFmtId="0" fontId="51" fillId="0" borderId="5" xfId="0" applyFont="1" applyBorder="1" applyAlignment="1">
      <alignment horizontal="center"/>
    </xf>
    <xf numFmtId="0" fontId="2" fillId="0" borderId="4" xfId="0" applyFont="1" applyBorder="1" applyAlignment="1"/>
    <xf numFmtId="49" fontId="6" fillId="0" borderId="24" xfId="0" applyNumberFormat="1" applyFont="1" applyBorder="1" applyAlignment="1">
      <alignment horizontal="right"/>
    </xf>
    <xf numFmtId="2" fontId="6" fillId="0" borderId="24" xfId="0" applyNumberFormat="1" applyFont="1" applyBorder="1" applyAlignment="1">
      <alignment horizontal="right"/>
    </xf>
    <xf numFmtId="1" fontId="6" fillId="0" borderId="24" xfId="0" applyNumberFormat="1" applyFont="1" applyBorder="1" applyAlignment="1">
      <alignment horizontal="right"/>
    </xf>
    <xf numFmtId="1" fontId="6" fillId="0" borderId="24" xfId="0" applyNumberFormat="1" applyFont="1" applyBorder="1" applyAlignment="1">
      <alignment horizontal="left"/>
    </xf>
    <xf numFmtId="1" fontId="3" fillId="0" borderId="24" xfId="0" applyNumberFormat="1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6" fillId="0" borderId="24" xfId="0" applyFont="1" applyBorder="1" applyAlignment="1">
      <alignment horizontal="right"/>
    </xf>
    <xf numFmtId="4" fontId="6" fillId="0" borderId="24" xfId="0" applyNumberFormat="1" applyFont="1" applyBorder="1" applyAlignment="1">
      <alignment horizontal="left"/>
    </xf>
    <xf numFmtId="0" fontId="2" fillId="0" borderId="25" xfId="0" applyFont="1" applyBorder="1" applyAlignment="1"/>
    <xf numFmtId="0" fontId="3" fillId="0" borderId="8" xfId="0" applyFont="1" applyBorder="1" applyAlignment="1">
      <alignment horizontal="centerContinuous"/>
    </xf>
    <xf numFmtId="1" fontId="3" fillId="0" borderId="8" xfId="0" applyNumberFormat="1" applyFont="1" applyBorder="1" applyAlignment="1">
      <alignment horizontal="centerContinuous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1" fontId="3" fillId="0" borderId="6" xfId="0" applyNumberFormat="1" applyFont="1" applyBorder="1" applyAlignment="1">
      <alignment horizontal="left"/>
    </xf>
    <xf numFmtId="49" fontId="3" fillId="0" borderId="19" xfId="0" applyNumberFormat="1" applyFont="1" applyBorder="1" applyAlignment="1">
      <alignment horizontal="center"/>
    </xf>
    <xf numFmtId="0" fontId="2" fillId="0" borderId="62" xfId="0" applyFont="1" applyBorder="1" applyAlignment="1"/>
    <xf numFmtId="49" fontId="2" fillId="0" borderId="8" xfId="0" applyNumberFormat="1" applyFont="1" applyBorder="1" applyAlignment="1">
      <alignment horizontal="centerContinuous"/>
    </xf>
    <xf numFmtId="1" fontId="2" fillId="0" borderId="8" xfId="0" applyNumberFormat="1" applyFont="1" applyBorder="1" applyAlignment="1">
      <alignment horizontal="centerContinuous"/>
    </xf>
    <xf numFmtId="0" fontId="3" fillId="0" borderId="62" xfId="0" applyFont="1" applyBorder="1" applyAlignment="1">
      <alignment horizontal="centerContinuous"/>
    </xf>
    <xf numFmtId="0" fontId="3" fillId="0" borderId="59" xfId="0" applyFont="1" applyBorder="1" applyAlignment="1">
      <alignment horizontal="centerContinuous"/>
    </xf>
    <xf numFmtId="0" fontId="3" fillId="0" borderId="63" xfId="0" applyFont="1" applyBorder="1" applyAlignment="1">
      <alignment horizontal="center"/>
    </xf>
    <xf numFmtId="0" fontId="3" fillId="0" borderId="64" xfId="0" applyFont="1" applyBorder="1" applyAlignment="1">
      <alignment horizontal="center"/>
    </xf>
    <xf numFmtId="165" fontId="2" fillId="0" borderId="8" xfId="0" applyNumberFormat="1" applyFont="1" applyBorder="1" applyAlignment="1">
      <alignment horizontal="centerContinuous"/>
    </xf>
    <xf numFmtId="164" fontId="2" fillId="0" borderId="65" xfId="28" applyNumberFormat="1" applyFont="1" applyBorder="1" applyAlignment="1"/>
    <xf numFmtId="0" fontId="3" fillId="0" borderId="63" xfId="0" applyFont="1" applyFill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51" fillId="0" borderId="65" xfId="0" applyFont="1" applyBorder="1" applyAlignment="1">
      <alignment horizontal="center"/>
    </xf>
    <xf numFmtId="0" fontId="2" fillId="0" borderId="24" xfId="0" applyFont="1" applyBorder="1" applyAlignment="1"/>
    <xf numFmtId="0" fontId="52" fillId="0" borderId="5" xfId="0" applyFont="1" applyBorder="1" applyAlignment="1">
      <alignment horizontal="left"/>
    </xf>
    <xf numFmtId="0" fontId="2" fillId="0" borderId="22" xfId="0" applyFont="1" applyBorder="1" applyAlignment="1"/>
    <xf numFmtId="0" fontId="2" fillId="0" borderId="5" xfId="0" applyFont="1" applyBorder="1" applyAlignment="1"/>
    <xf numFmtId="0" fontId="51" fillId="0" borderId="4" xfId="0" applyFont="1" applyBorder="1" applyAlignment="1">
      <alignment horizontal="left"/>
    </xf>
    <xf numFmtId="15" fontId="51" fillId="0" borderId="4" xfId="0" applyNumberFormat="1" applyFont="1" applyBorder="1" applyAlignment="1">
      <alignment horizontal="left"/>
    </xf>
    <xf numFmtId="172" fontId="2" fillId="0" borderId="5" xfId="0" applyNumberFormat="1" applyFont="1" applyBorder="1" applyAlignment="1"/>
    <xf numFmtId="0" fontId="51" fillId="0" borderId="24" xfId="0" applyFont="1" applyBorder="1" applyAlignment="1">
      <alignment horizontal="left"/>
    </xf>
    <xf numFmtId="0" fontId="51" fillId="0" borderId="27" xfId="0" applyFont="1" applyBorder="1" applyAlignment="1">
      <alignment horizontal="left"/>
    </xf>
    <xf numFmtId="0" fontId="2" fillId="0" borderId="27" xfId="0" applyFont="1" applyBorder="1" applyAlignment="1"/>
    <xf numFmtId="0" fontId="2" fillId="0" borderId="61" xfId="0" applyFont="1" applyBorder="1" applyAlignment="1"/>
    <xf numFmtId="0" fontId="3" fillId="0" borderId="19" xfId="0" applyFont="1" applyBorder="1" applyAlignment="1">
      <alignment horizontal="left"/>
    </xf>
    <xf numFmtId="0" fontId="51" fillId="0" borderId="20" xfId="0" applyFont="1" applyBorder="1" applyAlignment="1">
      <alignment horizontal="left"/>
    </xf>
    <xf numFmtId="0" fontId="2" fillId="0" borderId="20" xfId="0" applyFont="1" applyBorder="1" applyAlignment="1"/>
    <xf numFmtId="0" fontId="3" fillId="0" borderId="20" xfId="0" applyFont="1" applyBorder="1" applyAlignment="1">
      <alignment horizontal="left"/>
    </xf>
    <xf numFmtId="0" fontId="50" fillId="0" borderId="0" xfId="0" applyFont="1" applyAlignment="1">
      <alignment wrapText="1"/>
    </xf>
    <xf numFmtId="0" fontId="50" fillId="0" borderId="0" xfId="0" applyFont="1" applyBorder="1" applyAlignment="1">
      <alignment horizontal="left"/>
    </xf>
    <xf numFmtId="0" fontId="3" fillId="0" borderId="2" xfId="0" applyFont="1" applyBorder="1" applyAlignment="1"/>
    <xf numFmtId="0" fontId="51" fillId="0" borderId="2" xfId="0" applyFont="1" applyBorder="1" applyAlignment="1">
      <alignment horizontal="left"/>
    </xf>
    <xf numFmtId="164" fontId="51" fillId="0" borderId="5" xfId="0" applyNumberFormat="1" applyFont="1" applyBorder="1" applyAlignment="1">
      <alignment horizontal="left"/>
    </xf>
    <xf numFmtId="0" fontId="51" fillId="0" borderId="5" xfId="0" applyFont="1" applyBorder="1" applyAlignment="1">
      <alignment horizontal="left"/>
    </xf>
    <xf numFmtId="0" fontId="2" fillId="0" borderId="21" xfId="0" applyFont="1" applyBorder="1" applyAlignment="1"/>
    <xf numFmtId="0" fontId="2" fillId="0" borderId="9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62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51" fillId="0" borderId="3" xfId="0" applyFont="1" applyBorder="1" applyAlignment="1">
      <alignment horizontal="left"/>
    </xf>
    <xf numFmtId="0" fontId="51" fillId="0" borderId="3" xfId="0" applyFont="1" applyBorder="1" applyAlignment="1">
      <alignment horizontal="center"/>
    </xf>
    <xf numFmtId="1" fontId="51" fillId="0" borderId="4" xfId="0" applyNumberFormat="1" applyFont="1" applyBorder="1" applyAlignment="1">
      <alignment horizontal="center"/>
    </xf>
    <xf numFmtId="0" fontId="2" fillId="0" borderId="23" xfId="0" applyFont="1" applyBorder="1" applyAlignment="1"/>
    <xf numFmtId="2" fontId="51" fillId="0" borderId="65" xfId="0" applyNumberFormat="1" applyFont="1" applyBorder="1" applyAlignment="1">
      <alignment horizontal="right"/>
    </xf>
    <xf numFmtId="2" fontId="53" fillId="0" borderId="64" xfId="0" applyNumberFormat="1" applyFont="1" applyBorder="1" applyAlignment="1">
      <alignment horizontal="right"/>
    </xf>
    <xf numFmtId="0" fontId="3" fillId="0" borderId="19" xfId="0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0" fontId="51" fillId="0" borderId="0" xfId="0" applyFont="1" applyAlignment="1">
      <alignment horizontal="left"/>
    </xf>
    <xf numFmtId="0" fontId="51" fillId="0" borderId="8" xfId="0" applyFont="1" applyBorder="1" applyAlignment="1">
      <alignment horizontal="center"/>
    </xf>
    <xf numFmtId="1" fontId="51" fillId="0" borderId="8" xfId="0" applyNumberFormat="1" applyFont="1" applyBorder="1" applyAlignment="1">
      <alignment horizontal="center"/>
    </xf>
    <xf numFmtId="0" fontId="51" fillId="0" borderId="4" xfId="0" applyFont="1" applyBorder="1" applyAlignment="1">
      <alignment horizontal="center"/>
    </xf>
    <xf numFmtId="2" fontId="51" fillId="0" borderId="7" xfId="0" applyNumberFormat="1" applyFont="1" applyBorder="1" applyAlignment="1"/>
    <xf numFmtId="1" fontId="51" fillId="0" borderId="4" xfId="0" applyNumberFormat="1" applyFont="1" applyBorder="1" applyAlignment="1">
      <alignment horizontal="centerContinuous"/>
    </xf>
    <xf numFmtId="0" fontId="51" fillId="0" borderId="4" xfId="0" applyFont="1" applyBorder="1" applyAlignment="1"/>
    <xf numFmtId="0" fontId="51" fillId="0" borderId="5" xfId="0" applyFont="1" applyBorder="1" applyAlignment="1">
      <alignment horizontal="right"/>
    </xf>
    <xf numFmtId="0" fontId="54" fillId="0" borderId="5" xfId="0" applyNumberFormat="1" applyFont="1" applyBorder="1" applyAlignment="1">
      <alignment horizontal="right"/>
    </xf>
    <xf numFmtId="0" fontId="52" fillId="0" borderId="5" xfId="0" applyFont="1" applyBorder="1" applyAlignment="1">
      <alignment horizontal="right"/>
    </xf>
    <xf numFmtId="0" fontId="51" fillId="0" borderId="2" xfId="0" applyFont="1" applyBorder="1" applyAlignment="1">
      <alignment horizontal="right"/>
    </xf>
    <xf numFmtId="0" fontId="51" fillId="0" borderId="4" xfId="0" applyFont="1" applyBorder="1" applyAlignment="1">
      <alignment horizontal="right"/>
    </xf>
    <xf numFmtId="172" fontId="2" fillId="0" borderId="4" xfId="0" applyNumberFormat="1" applyFont="1" applyBorder="1" applyAlignment="1">
      <alignment horizontal="right"/>
    </xf>
    <xf numFmtId="0" fontId="2" fillId="0" borderId="65" xfId="0" applyFont="1" applyBorder="1" applyAlignment="1">
      <alignment horizontal="center"/>
    </xf>
    <xf numFmtId="0" fontId="51" fillId="0" borderId="62" xfId="0" applyFont="1" applyBorder="1" applyAlignment="1">
      <alignment horizontal="centerContinuous"/>
    </xf>
    <xf numFmtId="0" fontId="51" fillId="0" borderId="59" xfId="0" applyFont="1" applyBorder="1" applyAlignment="1">
      <alignment horizontal="centerContinuous"/>
    </xf>
    <xf numFmtId="165" fontId="5" fillId="0" borderId="8" xfId="0" applyNumberFormat="1" applyFont="1" applyBorder="1" applyAlignment="1">
      <alignment horizontal="centerContinuous"/>
    </xf>
    <xf numFmtId="0" fontId="0" fillId="0" borderId="0" xfId="0" applyAlignment="1"/>
    <xf numFmtId="0" fontId="0" fillId="0" borderId="48" xfId="0" applyBorder="1" applyAlignment="1" applyProtection="1">
      <alignment horizontal="left" vertical="top" indent="1"/>
      <protection locked="0"/>
    </xf>
    <xf numFmtId="0" fontId="0" fillId="0" borderId="49" xfId="0" applyBorder="1" applyAlignment="1" applyProtection="1">
      <alignment horizontal="left" vertical="top" indent="1"/>
      <protection locked="0"/>
    </xf>
    <xf numFmtId="0" fontId="0" fillId="0" borderId="50" xfId="0" applyBorder="1" applyAlignment="1" applyProtection="1">
      <alignment horizontal="left" vertical="top" indent="1"/>
      <protection locked="0"/>
    </xf>
    <xf numFmtId="0" fontId="32" fillId="0" borderId="0" xfId="0" applyFont="1" applyAlignment="1" applyProtection="1">
      <alignment horizontal="left" vertical="center" indent="4"/>
      <protection locked="0"/>
    </xf>
    <xf numFmtId="0" fontId="34" fillId="0" borderId="0" xfId="0" applyFont="1" applyAlignment="1" applyProtection="1">
      <alignment horizontal="left" vertical="center" indent="4"/>
      <protection locked="0"/>
    </xf>
    <xf numFmtId="0" fontId="35" fillId="0" borderId="0" xfId="0" applyFont="1" applyAlignment="1">
      <alignment horizontal="right"/>
    </xf>
    <xf numFmtId="0" fontId="0" fillId="0" borderId="0" xfId="0" applyAlignment="1"/>
    <xf numFmtId="0" fontId="39" fillId="19" borderId="29" xfId="0" applyFont="1" applyFill="1" applyBorder="1" applyAlignment="1">
      <alignment horizontal="left" indent="1"/>
    </xf>
    <xf numFmtId="0" fontId="39" fillId="19" borderId="30" xfId="0" applyFont="1" applyFill="1" applyBorder="1" applyAlignment="1">
      <alignment horizontal="left" indent="1"/>
    </xf>
    <xf numFmtId="0" fontId="0" fillId="0" borderId="33" xfId="0" applyBorder="1" applyAlignment="1" applyProtection="1">
      <alignment horizontal="left" indent="1"/>
      <protection locked="0"/>
    </xf>
    <xf numFmtId="0" fontId="0" fillId="0" borderId="0" xfId="0" applyFont="1" applyBorder="1" applyAlignment="1" applyProtection="1">
      <alignment horizontal="left" indent="1"/>
      <protection locked="0"/>
    </xf>
    <xf numFmtId="0" fontId="0" fillId="0" borderId="33" xfId="0" applyFont="1" applyBorder="1" applyAlignment="1" applyProtection="1">
      <alignment horizontal="left" indent="1"/>
      <protection locked="0"/>
    </xf>
    <xf numFmtId="0" fontId="0" fillId="0" borderId="36" xfId="0" applyFont="1" applyBorder="1" applyAlignment="1" applyProtection="1">
      <alignment horizontal="left" indent="1"/>
      <protection locked="0"/>
    </xf>
    <xf numFmtId="0" fontId="0" fillId="0" borderId="8" xfId="0" applyFont="1" applyBorder="1" applyAlignment="1" applyProtection="1">
      <alignment horizontal="left" indent="1"/>
      <protection locked="0"/>
    </xf>
    <xf numFmtId="0" fontId="45" fillId="19" borderId="37" xfId="0" applyFont="1" applyFill="1" applyBorder="1" applyAlignment="1">
      <alignment horizontal="left" indent="1"/>
    </xf>
    <xf numFmtId="0" fontId="45" fillId="19" borderId="38" xfId="0" applyFont="1" applyFill="1" applyBorder="1" applyAlignment="1">
      <alignment horizontal="left" indent="1"/>
    </xf>
    <xf numFmtId="0" fontId="45" fillId="19" borderId="39" xfId="0" applyFont="1" applyFill="1" applyBorder="1" applyAlignment="1">
      <alignment horizontal="left" indent="1"/>
    </xf>
    <xf numFmtId="0" fontId="0" fillId="0" borderId="40" xfId="0" applyBorder="1" applyAlignment="1" applyProtection="1">
      <alignment horizontal="left" vertical="top" indent="1"/>
      <protection locked="0"/>
    </xf>
    <xf numFmtId="0" fontId="0" fillId="0" borderId="41" xfId="0" applyFont="1" applyBorder="1" applyAlignment="1" applyProtection="1">
      <alignment horizontal="left" vertical="top" indent="1"/>
      <protection locked="0"/>
    </xf>
    <xf numFmtId="0" fontId="0" fillId="0" borderId="42" xfId="0" applyFont="1" applyBorder="1" applyAlignment="1" applyProtection="1">
      <alignment horizontal="left" vertical="top" indent="1"/>
      <protection locked="0"/>
    </xf>
    <xf numFmtId="0" fontId="0" fillId="0" borderId="43" xfId="0" applyBorder="1" applyAlignment="1" applyProtection="1">
      <alignment horizontal="left" vertical="top" wrapText="1" indent="1"/>
      <protection locked="0"/>
    </xf>
    <xf numFmtId="0" fontId="0" fillId="0" borderId="44" xfId="0" applyFont="1" applyBorder="1" applyAlignment="1" applyProtection="1">
      <alignment horizontal="left" vertical="top" wrapText="1" indent="1"/>
      <protection locked="0"/>
    </xf>
    <xf numFmtId="0" fontId="0" fillId="0" borderId="45" xfId="0" applyFont="1" applyBorder="1" applyAlignment="1" applyProtection="1">
      <alignment horizontal="left" vertical="top" wrapText="1" inden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48" fillId="0" borderId="0" xfId="0" applyFont="1" applyAlignment="1">
      <alignment horizontal="center"/>
    </xf>
    <xf numFmtId="0" fontId="0" fillId="0" borderId="51" xfId="0" applyBorder="1" applyAlignment="1" applyProtection="1">
      <alignment horizontal="left" vertical="top" indent="1"/>
      <protection locked="0"/>
    </xf>
    <xf numFmtId="0" fontId="0" fillId="0" borderId="52" xfId="0" applyBorder="1" applyAlignment="1" applyProtection="1">
      <alignment horizontal="left" vertical="top" indent="1"/>
      <protection locked="0"/>
    </xf>
    <xf numFmtId="0" fontId="0" fillId="0" borderId="53" xfId="0" applyBorder="1" applyAlignment="1" applyProtection="1">
      <alignment horizontal="left" vertical="top" indent="1"/>
      <protection locked="0"/>
    </xf>
    <xf numFmtId="0" fontId="0" fillId="0" borderId="54" xfId="0" applyFont="1" applyBorder="1" applyAlignment="1" applyProtection="1">
      <alignment horizontal="left" vertical="top" indent="1"/>
      <protection locked="0"/>
    </xf>
    <xf numFmtId="0" fontId="0" fillId="0" borderId="0" xfId="0" applyFont="1" applyBorder="1" applyAlignment="1" applyProtection="1">
      <alignment horizontal="left" vertical="top" indent="1"/>
      <protection locked="0"/>
    </xf>
    <xf numFmtId="0" fontId="0" fillId="0" borderId="55" xfId="0" applyFont="1" applyBorder="1" applyAlignment="1" applyProtection="1">
      <alignment horizontal="left" vertical="top" indent="1"/>
      <protection locked="0"/>
    </xf>
    <xf numFmtId="0" fontId="0" fillId="0" borderId="0" xfId="0" applyFont="1" applyAlignment="1">
      <alignment horizontal="center" vertical="top"/>
    </xf>
    <xf numFmtId="0" fontId="0" fillId="0" borderId="56" xfId="0" applyFont="1" applyBorder="1" applyAlignment="1" applyProtection="1">
      <alignment horizontal="left" vertical="top" indent="1"/>
      <protection locked="0"/>
    </xf>
    <xf numFmtId="0" fontId="0" fillId="0" borderId="57" xfId="0" applyFont="1" applyBorder="1" applyAlignment="1" applyProtection="1">
      <alignment horizontal="left" vertical="top" indent="1"/>
      <protection locked="0"/>
    </xf>
    <xf numFmtId="0" fontId="0" fillId="0" borderId="58" xfId="0" applyFont="1" applyBorder="1" applyAlignment="1" applyProtection="1">
      <alignment horizontal="left" vertical="top" indent="1"/>
      <protection locked="0"/>
    </xf>
    <xf numFmtId="0" fontId="47" fillId="0" borderId="54" xfId="0" applyFont="1" applyBorder="1" applyAlignment="1" applyProtection="1">
      <alignment horizontal="center" vertical="top"/>
      <protection locked="0"/>
    </xf>
    <xf numFmtId="0" fontId="47" fillId="0" borderId="0" xfId="0" applyFont="1" applyBorder="1" applyAlignment="1" applyProtection="1">
      <alignment horizontal="center" vertical="top"/>
      <protection locked="0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2" fillId="0" borderId="2" xfId="0" applyFont="1" applyBorder="1" applyAlignment="1">
      <alignment horizontal="left" wrapText="1"/>
    </xf>
    <xf numFmtId="0" fontId="0" fillId="0" borderId="2" xfId="0" applyBorder="1" applyAlignment="1">
      <alignment wrapText="1"/>
    </xf>
    <xf numFmtId="0" fontId="0" fillId="0" borderId="22" xfId="0" applyBorder="1" applyAlignment="1">
      <alignment wrapText="1"/>
    </xf>
    <xf numFmtId="172" fontId="51" fillId="0" borderId="4" xfId="0" applyNumberFormat="1" applyFont="1" applyBorder="1" applyAlignment="1">
      <alignment horizontal="left" wrapText="1"/>
    </xf>
    <xf numFmtId="0" fontId="2" fillId="0" borderId="4" xfId="0" applyFont="1" applyBorder="1" applyAlignment="1">
      <alignment wrapText="1"/>
    </xf>
    <xf numFmtId="0" fontId="0" fillId="0" borderId="5" xfId="0" applyBorder="1" applyAlignment="1">
      <alignment wrapText="1"/>
    </xf>
    <xf numFmtId="0" fontId="3" fillId="0" borderId="0" xfId="0" applyFont="1" applyBorder="1" applyAlignment="1" applyProtection="1">
      <alignment horizontal="center" textRotation="90"/>
      <protection locked="0"/>
    </xf>
    <xf numFmtId="172" fontId="51" fillId="0" borderId="4" xfId="0" applyNumberFormat="1" applyFont="1" applyBorder="1" applyAlignment="1">
      <alignment horizontal="left"/>
    </xf>
    <xf numFmtId="172" fontId="2" fillId="0" borderId="4" xfId="0" applyNumberFormat="1" applyFont="1" applyBorder="1" applyAlignment="1"/>
    <xf numFmtId="0" fontId="3" fillId="0" borderId="0" xfId="0" applyFont="1" applyAlignment="1">
      <alignment horizontal="center" textRotation="90"/>
    </xf>
    <xf numFmtId="0" fontId="2" fillId="0" borderId="4" xfId="0" applyFont="1" applyBorder="1" applyAlignment="1"/>
    <xf numFmtId="0" fontId="0" fillId="0" borderId="0" xfId="0" applyAlignment="1">
      <alignment horizontal="right"/>
    </xf>
  </cellXfs>
  <cellStyles count="4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Comma" xfId="28" builtinId="3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Hyperlink" xfId="43" builtinId="8"/>
    <cellStyle name="Input" xfId="35"/>
    <cellStyle name="Linked Cell" xfId="36"/>
    <cellStyle name="Neutral" xfId="37"/>
    <cellStyle name="Normal" xfId="0" builtinId="0"/>
    <cellStyle name="Note" xfId="38"/>
    <cellStyle name="Output" xfId="39"/>
    <cellStyle name="Title" xfId="40"/>
    <cellStyle name="Total" xfId="41"/>
    <cellStyle name="Warning Text" xfId="42"/>
  </cellStyles>
  <dxfs count="1">
    <dxf>
      <fill>
        <patternFill>
          <bgColor theme="0" tint="-4.9989318521683403E-2"/>
        </patternFill>
      </fill>
    </dxf>
  </dxfs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25" b="1" i="0" u="none" strike="noStrike" baseline="0"/>
              <a:t>Lot CCCC, Block DD, Psd-8776</a:t>
            </a:r>
            <a:endParaRPr lang="en-US"/>
          </a:p>
        </c:rich>
      </c:tx>
      <c:layout>
        <c:manualLayout>
          <c:xMode val="edge"/>
          <c:yMode val="edge"/>
          <c:x val="0.396419437340153"/>
          <c:y val="0.0322581611759418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7135555221848"/>
          <c:y val="0.0803383285851472"/>
          <c:w val="0.808184395537907"/>
          <c:h val="0.663848294098322"/>
        </c:manualLayout>
      </c:layout>
      <c:scatterChart>
        <c:scatterStyle val="lineMarker"/>
        <c:ser>
          <c:idx val="0"/>
          <c:order val="0"/>
          <c:tx>
            <c:v>Boundary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0.0115545587986533"/>
                  <c:y val="-0.000354699760979236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1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</c:dLbl>
            <c:dLbl>
              <c:idx val="1"/>
              <c:layout>
                <c:manualLayout>
                  <c:x val="-0.0331338810258955"/>
                  <c:y val="0.0324959910461996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</c:dLbl>
            <c:dLbl>
              <c:idx val="2"/>
              <c:layout>
                <c:manualLayout>
                  <c:x val="-0.0343228327794849"/>
                  <c:y val="0.049126538281197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</c:dLbl>
            <c:dLbl>
              <c:idx val="3"/>
              <c:layout>
                <c:manualLayout>
                  <c:x val="-0.0775339139057643"/>
                  <c:y val="-0.0104154407068887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</c:dLbl>
            <c:dLbl>
              <c:idx val="4"/>
              <c:delete val="1"/>
            </c:dLbl>
            <c:dLbl>
              <c:idx val="5"/>
              <c:layout>
                <c:manualLayout>
                  <c:x val="-0.0666140036407696"/>
                  <c:y val="-0.312759228432916"/>
                </c:manualLayout>
              </c:layout>
              <c:tx>
                <c:rich>
                  <a:bodyPr/>
                  <a:lstStyle/>
                  <a:p>
                    <a:pPr>
                      <a:defRPr sz="10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</c:dLbl>
            <c:dLbl>
              <c:idx val="6"/>
              <c:layout>
                <c:manualLayout>
                  <c:x val="0.132914907204856"/>
                  <c:y val="0.037168139002986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</a:t>
                    </a:r>
                  </a:p>
                </c:rich>
              </c:tx>
              <c:showVal val="1"/>
            </c:dLbl>
            <c:dLbl>
              <c:idx val="7"/>
              <c:layout>
                <c:manualLayout>
                  <c:x val="0.299058541210925"/>
                  <c:y val="-0.12743361943881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7</a:t>
                    </a:r>
                  </a:p>
                </c:rich>
              </c:tx>
              <c:showVal val="1"/>
            </c:dLbl>
            <c:dLbl>
              <c:idx val="8"/>
              <c:layout>
                <c:manualLayout>
                  <c:x val="-0.218755784774658"/>
                  <c:y val="0.11415928408060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</a:t>
                    </a:r>
                  </a:p>
                </c:rich>
              </c:tx>
              <c:showVal val="1"/>
            </c:dLbl>
            <c:dLbl>
              <c:idx val="9"/>
              <c:layout>
                <c:manualLayout>
                  <c:x val="-0.215986724207891"/>
                  <c:y val="0.1115044170089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9</a:t>
                    </a:r>
                  </a:p>
                </c:rich>
              </c:tx>
              <c:showVal val="1"/>
            </c:dLbl>
            <c:spPr>
              <a:noFill/>
              <a:ln w="25400">
                <a:noFill/>
              </a:ln>
            </c:spPr>
            <c:showVal val="1"/>
          </c:dLbls>
          <c:xVal>
            <c:numRef>
              <c:f>Boundary!$O$16:$O$23</c:f>
              <c:numCache>
                <c:formatCode>0.00</c:formatCode>
                <c:ptCount val="8"/>
                <c:pt idx="0">
                  <c:v>518134.647343999</c:v>
                </c:pt>
                <c:pt idx="1">
                  <c:v>518088.467343999</c:v>
                </c:pt>
                <c:pt idx="2">
                  <c:v>518069.427343999</c:v>
                </c:pt>
                <c:pt idx="3">
                  <c:v>518089.687343999</c:v>
                </c:pt>
                <c:pt idx="4">
                  <c:v>518278.977343999</c:v>
                </c:pt>
                <c:pt idx="5">
                  <c:v>518308.837343999</c:v>
                </c:pt>
                <c:pt idx="6">
                  <c:v>518258.757343999</c:v>
                </c:pt>
                <c:pt idx="7">
                  <c:v>518134.637343999</c:v>
                </c:pt>
              </c:numCache>
            </c:numRef>
          </c:xVal>
          <c:yVal>
            <c:numRef>
              <c:f>Boundary!$N$16:$N$23</c:f>
              <c:numCache>
                <c:formatCode>0.00</c:formatCode>
                <c:ptCount val="8"/>
                <c:pt idx="0">
                  <c:v>1.6170639300475E6</c:v>
                </c:pt>
                <c:pt idx="1">
                  <c:v>1.6171023600475E6</c:v>
                </c:pt>
                <c:pt idx="2">
                  <c:v>1.6171088600475E6</c:v>
                </c:pt>
                <c:pt idx="3">
                  <c:v>1.6171240000475E6</c:v>
                </c:pt>
                <c:pt idx="4">
                  <c:v>1.6172354300475E6</c:v>
                </c:pt>
                <c:pt idx="5">
                  <c:v>1.6171136900475E6</c:v>
                </c:pt>
                <c:pt idx="6">
                  <c:v>1.6171221300475E6</c:v>
                </c:pt>
                <c:pt idx="7">
                  <c:v>1.6170639000475E6</c:v>
                </c:pt>
              </c:numCache>
            </c:numRef>
          </c:yVal>
        </c:ser>
        <c:ser>
          <c:idx val="1"/>
          <c:order val="1"/>
          <c:tx>
            <c:v>AAA</c:v>
          </c:tx>
          <c:xVal>
            <c:numRef>
              <c:f>'AAA-A'!$O$16:$O$22</c:f>
              <c:numCache>
                <c:formatCode>0.00</c:formatCode>
                <c:ptCount val="7"/>
                <c:pt idx="0">
                  <c:v>518134.647343999</c:v>
                </c:pt>
                <c:pt idx="1">
                  <c:v>518037.677343999</c:v>
                </c:pt>
                <c:pt idx="2">
                  <c:v>517991.487343999</c:v>
                </c:pt>
                <c:pt idx="3">
                  <c:v>517972.437343999</c:v>
                </c:pt>
                <c:pt idx="4">
                  <c:v>517992.687343999</c:v>
                </c:pt>
                <c:pt idx="5">
                  <c:v>518100.397343999</c:v>
                </c:pt>
                <c:pt idx="6">
                  <c:v>518130.747343999</c:v>
                </c:pt>
              </c:numCache>
            </c:numRef>
          </c:xVal>
          <c:yVal>
            <c:numRef>
              <c:f>'AAA-A'!$N$16:$N$22</c:f>
              <c:numCache>
                <c:formatCode>0.00</c:formatCode>
                <c:ptCount val="7"/>
                <c:pt idx="0">
                  <c:v>1.6170639300475E6</c:v>
                </c:pt>
                <c:pt idx="1">
                  <c:v>1.6170184400475E6</c:v>
                </c:pt>
                <c:pt idx="2">
                  <c:v>1.6170568700475E6</c:v>
                </c:pt>
                <c:pt idx="3">
                  <c:v>1.6170633700475E6</c:v>
                </c:pt>
                <c:pt idx="4">
                  <c:v>1.6170785100475E6</c:v>
                </c:pt>
                <c:pt idx="5">
                  <c:v>1.6171419200475E6</c:v>
                </c:pt>
                <c:pt idx="6">
                  <c:v>1.6170545500475E6</c:v>
                </c:pt>
              </c:numCache>
            </c:numRef>
          </c:yVal>
        </c:ser>
        <c:ser>
          <c:idx val="2"/>
          <c:order val="2"/>
          <c:tx>
            <c:v>BBB</c:v>
          </c:tx>
          <c:xVal>
            <c:numRef>
              <c:f>'BBB-B'!$O$16:$O$21</c:f>
              <c:numCache>
                <c:formatCode>0.00</c:formatCode>
                <c:ptCount val="6"/>
                <c:pt idx="0">
                  <c:v>518134.647343999</c:v>
                </c:pt>
                <c:pt idx="1">
                  <c:v>518104.287343999</c:v>
                </c:pt>
                <c:pt idx="2">
                  <c:v>518185.857343999</c:v>
                </c:pt>
                <c:pt idx="3">
                  <c:v>518215.717343999</c:v>
                </c:pt>
                <c:pt idx="4">
                  <c:v>518165.637343999</c:v>
                </c:pt>
                <c:pt idx="5">
                  <c:v>518132.047343999</c:v>
                </c:pt>
              </c:numCache>
            </c:numRef>
          </c:xVal>
          <c:yVal>
            <c:numRef>
              <c:f>'BBB-B'!$N$16:$N$21</c:f>
              <c:numCache>
                <c:formatCode>0.00</c:formatCode>
                <c:ptCount val="6"/>
                <c:pt idx="0">
                  <c:v>1.6170639300475E6</c:v>
                </c:pt>
                <c:pt idx="1">
                  <c:v>1.6171513000475E6</c:v>
                </c:pt>
                <c:pt idx="2">
                  <c:v>1.6171993100475E6</c:v>
                </c:pt>
                <c:pt idx="3">
                  <c:v>1.6170775700475E6</c:v>
                </c:pt>
                <c:pt idx="4">
                  <c:v>1.6170860100475E6</c:v>
                </c:pt>
                <c:pt idx="5">
                  <c:v>1.6170702500475E6</c:v>
                </c:pt>
              </c:numCache>
            </c:numRef>
          </c:yVal>
        </c:ser>
        <c:axId val="690038360"/>
        <c:axId val="690069448"/>
      </c:scatterChart>
      <c:valAx>
        <c:axId val="690038360"/>
        <c:scaling>
          <c:orientation val="minMax"/>
        </c:scaling>
        <c:axPos val="b"/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0069448"/>
        <c:crosses val="autoZero"/>
        <c:crossBetween val="midCat"/>
      </c:valAx>
      <c:valAx>
        <c:axId val="69006944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0038360"/>
        <c:crosses val="autoZero"/>
        <c:crossBetween val="midCat"/>
      </c:valAx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.0" l="0.75" r="0.75" t="1.0" header="0.5" footer="0.5"/>
    <c:pageSetup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25" b="1" i="0" u="none" strike="noStrike" baseline="0"/>
              <a:t>Lot 103, Block 7, Psd-546</a:t>
            </a:r>
            <a:endParaRPr lang="en-US"/>
          </a:p>
        </c:rich>
      </c:tx>
      <c:layout>
        <c:manualLayout>
          <c:xMode val="edge"/>
          <c:yMode val="edge"/>
          <c:x val="0.396419437340153"/>
          <c:y val="0.0322581611759418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7135555221848"/>
          <c:y val="0.0803383285851472"/>
          <c:w val="0.808184395537907"/>
          <c:h val="0.663848294098322"/>
        </c:manualLayout>
      </c:layout>
      <c:scatterChart>
        <c:scatterStyle val="lineMarker"/>
        <c:ser>
          <c:idx val="0"/>
          <c:order val="0"/>
          <c:tx>
            <c:v>"Lot3"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0.0115545587986533"/>
                  <c:y val="-0.000354699760979236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1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</c:dLbl>
            <c:dLbl>
              <c:idx val="1"/>
              <c:layout>
                <c:manualLayout>
                  <c:x val="0.0194782305018525"/>
                  <c:y val="-0.0259110997364064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</c:dLbl>
            <c:dLbl>
              <c:idx val="2"/>
              <c:layout>
                <c:manualLayout>
                  <c:x val="-0.00940134562181806"/>
                  <c:y val="0.0172680607626305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</c:dLbl>
            <c:dLbl>
              <c:idx val="3"/>
              <c:layout>
                <c:manualLayout>
                  <c:x val="-0.0830718170030348"/>
                  <c:y val="0.018788097081172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</c:dLbl>
            <c:dLbl>
              <c:idx val="4"/>
              <c:delete val="1"/>
            </c:dLbl>
            <c:dLbl>
              <c:idx val="5"/>
              <c:layout>
                <c:manualLayout>
                  <c:x val="-0.306441086756047"/>
                  <c:y val="0.244762805931257"/>
                </c:manualLayout>
              </c:layout>
              <c:tx>
                <c:rich>
                  <a:bodyPr/>
                  <a:lstStyle/>
                  <a:p>
                    <a:pPr>
                      <a:defRPr sz="10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</c:dLbl>
            <c:spPr>
              <a:noFill/>
              <a:ln w="25400">
                <a:noFill/>
              </a:ln>
            </c:spPr>
            <c:showVal val="1"/>
          </c:dLbls>
          <c:xVal>
            <c:numRef>
              <c:f>'AAA-A'!$O$16:$O$22</c:f>
              <c:numCache>
                <c:formatCode>0.00</c:formatCode>
                <c:ptCount val="7"/>
                <c:pt idx="0">
                  <c:v>518134.647343999</c:v>
                </c:pt>
                <c:pt idx="1">
                  <c:v>518037.677343999</c:v>
                </c:pt>
                <c:pt idx="2">
                  <c:v>517991.487343999</c:v>
                </c:pt>
                <c:pt idx="3">
                  <c:v>517972.437343999</c:v>
                </c:pt>
                <c:pt idx="4">
                  <c:v>517992.687343999</c:v>
                </c:pt>
                <c:pt idx="5">
                  <c:v>518100.397343999</c:v>
                </c:pt>
                <c:pt idx="6">
                  <c:v>518130.747343999</c:v>
                </c:pt>
              </c:numCache>
            </c:numRef>
          </c:xVal>
          <c:yVal>
            <c:numRef>
              <c:f>'AAA-A'!$N$16:$N$22</c:f>
              <c:numCache>
                <c:formatCode>0.00</c:formatCode>
                <c:ptCount val="7"/>
                <c:pt idx="0">
                  <c:v>1.6170639300475E6</c:v>
                </c:pt>
                <c:pt idx="1">
                  <c:v>1.6170184400475E6</c:v>
                </c:pt>
                <c:pt idx="2">
                  <c:v>1.6170568700475E6</c:v>
                </c:pt>
                <c:pt idx="3">
                  <c:v>1.6170633700475E6</c:v>
                </c:pt>
                <c:pt idx="4">
                  <c:v>1.6170785100475E6</c:v>
                </c:pt>
                <c:pt idx="5">
                  <c:v>1.6171419200475E6</c:v>
                </c:pt>
                <c:pt idx="6">
                  <c:v>1.6170545500475E6</c:v>
                </c:pt>
              </c:numCache>
            </c:numRef>
          </c:yVal>
        </c:ser>
        <c:axId val="519208632"/>
        <c:axId val="690603576"/>
      </c:scatterChart>
      <c:valAx>
        <c:axId val="519208632"/>
        <c:scaling>
          <c:orientation val="minMax"/>
        </c:scaling>
        <c:axPos val="b"/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0603576"/>
        <c:crosses val="autoZero"/>
        <c:crossBetween val="midCat"/>
      </c:valAx>
      <c:valAx>
        <c:axId val="69060357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19208632"/>
        <c:crosses val="autoZero"/>
        <c:crossBetween val="midCat"/>
      </c:valAx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.0" l="0.75" r="0.75" t="1.0" header="0.5" footer="0.5"/>
    <c:pageSetup orientation="landscape" horizontalDpi="1200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025" b="1" i="0" u="none" strike="noStrike" baseline="0"/>
              <a:t>Lot 104, Block 7, Psd-546</a:t>
            </a:r>
            <a:endParaRPr lang="en-US"/>
          </a:p>
        </c:rich>
      </c:tx>
      <c:layout>
        <c:manualLayout>
          <c:xMode val="edge"/>
          <c:yMode val="edge"/>
          <c:x val="0.396419437340153"/>
          <c:y val="0.0322581611759418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7135555221848"/>
          <c:y val="0.0803383285851472"/>
          <c:w val="0.808184395537907"/>
          <c:h val="0.663848294098322"/>
        </c:manualLayout>
      </c:layout>
      <c:scatterChart>
        <c:scatterStyle val="lineMarker"/>
        <c:ser>
          <c:idx val="0"/>
          <c:order val="0"/>
          <c:tx>
            <c:v>Lot1-B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0.0115545587986533"/>
                  <c:y val="-0.000354699760979236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1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</c:dLbl>
            <c:dLbl>
              <c:idx val="1"/>
              <c:layout>
                <c:manualLayout>
                  <c:x val="0.0194782305018525"/>
                  <c:y val="-0.0259110997364064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2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</c:dLbl>
            <c:dLbl>
              <c:idx val="2"/>
              <c:layout>
                <c:manualLayout>
                  <c:x val="-0.00940134562181806"/>
                  <c:y val="0.0172680607626305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3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</c:dLbl>
            <c:dLbl>
              <c:idx val="3"/>
              <c:layout>
                <c:manualLayout>
                  <c:x val="0.0"/>
                  <c:y val="0.00551369273492835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4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</c:dLbl>
            <c:dLbl>
              <c:idx val="4"/>
              <c:delete val="1"/>
            </c:dLbl>
            <c:dLbl>
              <c:idx val="5"/>
              <c:layout>
                <c:manualLayout>
                  <c:x val="-0.306441086756047"/>
                  <c:y val="0.244762805931257"/>
                </c:manualLayout>
              </c:layout>
              <c:tx>
                <c:rich>
                  <a:bodyPr/>
                  <a:lstStyle/>
                  <a:p>
                    <a:pPr>
                      <a:defRPr sz="1075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/>
                      <a:t>5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</c:dLbl>
            <c:spPr>
              <a:noFill/>
              <a:ln w="25400">
                <a:noFill/>
              </a:ln>
            </c:spPr>
            <c:showVal val="1"/>
          </c:dLbls>
          <c:xVal>
            <c:numRef>
              <c:f>'BBB-B'!$O$16:$O$21</c:f>
              <c:numCache>
                <c:formatCode>0.00</c:formatCode>
                <c:ptCount val="6"/>
                <c:pt idx="0">
                  <c:v>518134.647343999</c:v>
                </c:pt>
                <c:pt idx="1">
                  <c:v>518104.287343999</c:v>
                </c:pt>
                <c:pt idx="2">
                  <c:v>518185.857343999</c:v>
                </c:pt>
                <c:pt idx="3">
                  <c:v>518215.717343999</c:v>
                </c:pt>
                <c:pt idx="4">
                  <c:v>518165.637343999</c:v>
                </c:pt>
                <c:pt idx="5">
                  <c:v>518132.047343999</c:v>
                </c:pt>
              </c:numCache>
            </c:numRef>
          </c:xVal>
          <c:yVal>
            <c:numRef>
              <c:f>'BBB-B'!$N$16:$N$21</c:f>
              <c:numCache>
                <c:formatCode>0.00</c:formatCode>
                <c:ptCount val="6"/>
                <c:pt idx="0">
                  <c:v>1.6170639300475E6</c:v>
                </c:pt>
                <c:pt idx="1">
                  <c:v>1.6171513000475E6</c:v>
                </c:pt>
                <c:pt idx="2">
                  <c:v>1.6171993100475E6</c:v>
                </c:pt>
                <c:pt idx="3">
                  <c:v>1.6170775700475E6</c:v>
                </c:pt>
                <c:pt idx="4">
                  <c:v>1.6170860100475E6</c:v>
                </c:pt>
                <c:pt idx="5">
                  <c:v>1.6170702500475E6</c:v>
                </c:pt>
              </c:numCache>
            </c:numRef>
          </c:yVal>
        </c:ser>
        <c:axId val="690190008"/>
        <c:axId val="690193560"/>
      </c:scatterChart>
      <c:valAx>
        <c:axId val="690190008"/>
        <c:scaling>
          <c:orientation val="minMax"/>
        </c:scaling>
        <c:axPos val="b"/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0193560"/>
        <c:crosses val="autoZero"/>
        <c:crossBetween val="midCat"/>
      </c:valAx>
      <c:valAx>
        <c:axId val="690193560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0190008"/>
        <c:crosses val="autoZero"/>
        <c:crossBetween val="midCat"/>
      </c:valAx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plotArea>
    <c:plotVisOnly val="1"/>
    <c:dispBlanksAs val="gap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.0" l="0.75" r="0.75" t="1.0" header="0.5" footer="0.5"/>
    <c:pageSetup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4" Type="http://schemas.openxmlformats.org/officeDocument/2006/relationships/image" Target="../media/image3.gif"/><Relationship Id="rId1" Type="http://schemas.openxmlformats.org/officeDocument/2006/relationships/hyperlink" Target="http://www.vertex42.com/ExcelTemplates/excel-invoice-template.html?ref=xlsx" TargetMode="External"/><Relationship Id="rId2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4</xdr:row>
      <xdr:rowOff>0</xdr:rowOff>
    </xdr:from>
    <xdr:ext cx="2857500" cy="1047750"/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:r="http://schemas.openxmlformats.org/officeDocument/2006/relationships" xmlns:a="http://schemas.openxmlformats.org/drawingml/2006/main" xmlns:xdr="http://schemas.openxmlformats.org/drawingml/2006/spreadsheetDrawing" xmlns="" val="0"/>
            </a:ext>
          </a:extLst>
        </a:blip>
        <a:stretch>
          <a:fillRect/>
        </a:stretch>
      </xdr:blipFill>
      <xdr:spPr>
        <a:xfrm>
          <a:off x="8915400" y="990600"/>
          <a:ext cx="2857500" cy="1047750"/>
        </a:xfrm>
        <a:prstGeom prst="rect">
          <a:avLst/>
        </a:prstGeom>
        <a:ln>
          <a:solidFill>
            <a:schemeClr val="bg1">
              <a:lumMod val="8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oneCellAnchor>
  <xdr:twoCellAnchor>
    <xdr:from>
      <xdr:col>10</xdr:col>
      <xdr:colOff>0</xdr:colOff>
      <xdr:row>0</xdr:row>
      <xdr:rowOff>211931</xdr:rowOff>
    </xdr:from>
    <xdr:to>
      <xdr:col>10</xdr:col>
      <xdr:colOff>1428750</xdr:colOff>
      <xdr:row>1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:r="http://schemas.openxmlformats.org/officeDocument/2006/relationships" xmlns:a="http://schemas.openxmlformats.org/drawingml/2006/main" xmlns:xdr="http://schemas.openxmlformats.org/drawingml/2006/spreadsheetDrawing" xmlns="" val="0"/>
            </a:ext>
          </a:extLst>
        </a:blip>
        <a:stretch>
          <a:fillRect/>
        </a:stretch>
      </xdr:blipFill>
      <xdr:spPr>
        <a:xfrm>
          <a:off x="8915400" y="211931"/>
          <a:ext cx="1428750" cy="321469"/>
        </a:xfrm>
        <a:prstGeom prst="rect">
          <a:avLst/>
        </a:prstGeom>
      </xdr:spPr>
    </xdr:pic>
    <xdr:clientData/>
  </xdr:twoCellAnchor>
  <xdr:twoCellAnchor editAs="oneCell">
    <xdr:from>
      <xdr:col>0</xdr:col>
      <xdr:colOff>54720</xdr:colOff>
      <xdr:row>0</xdr:row>
      <xdr:rowOff>49958</xdr:rowOff>
    </xdr:from>
    <xdr:to>
      <xdr:col>0</xdr:col>
      <xdr:colOff>450041</xdr:colOff>
      <xdr:row>0</xdr:row>
      <xdr:rowOff>445279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720" y="49958"/>
          <a:ext cx="395321" cy="3953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8467</xdr:colOff>
      <xdr:row>25</xdr:row>
      <xdr:rowOff>76199</xdr:rowOff>
    </xdr:from>
    <xdr:to>
      <xdr:col>13</xdr:col>
      <xdr:colOff>700193</xdr:colOff>
      <xdr:row>50</xdr:row>
      <xdr:rowOff>135466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8467</xdr:colOff>
      <xdr:row>24</xdr:row>
      <xdr:rowOff>76199</xdr:rowOff>
    </xdr:from>
    <xdr:to>
      <xdr:col>13</xdr:col>
      <xdr:colOff>700193</xdr:colOff>
      <xdr:row>49</xdr:row>
      <xdr:rowOff>135466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8467</xdr:colOff>
      <xdr:row>23</xdr:row>
      <xdr:rowOff>76199</xdr:rowOff>
    </xdr:from>
    <xdr:to>
      <xdr:col>13</xdr:col>
      <xdr:colOff>700193</xdr:colOff>
      <xdr:row>48</xdr:row>
      <xdr:rowOff>135466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vertex42.com/ExcelTemplates/excel-invoice-template.html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K49"/>
  <sheetViews>
    <sheetView showGridLines="0" workbookViewId="0">
      <selection activeCell="A26" sqref="A26:E26"/>
    </sheetView>
  </sheetViews>
  <sheetFormatPr baseColWidth="10" defaultColWidth="8.83203125" defaultRowHeight="12"/>
  <cols>
    <col min="1" max="1" width="22.1640625" style="38" customWidth="1"/>
    <col min="2" max="2" width="7.83203125" style="38" customWidth="1"/>
    <col min="3" max="3" width="7.6640625" style="38" customWidth="1"/>
    <col min="4" max="4" width="11.83203125" style="38" customWidth="1"/>
    <col min="5" max="5" width="19.83203125" style="38" customWidth="1"/>
    <col min="6" max="7" width="10.6640625" style="38" customWidth="1"/>
    <col min="8" max="8" width="6.6640625" style="38" customWidth="1"/>
    <col min="9" max="9" width="14.83203125" style="38" customWidth="1"/>
    <col min="10" max="10" width="8.83203125" style="38"/>
    <col min="11" max="11" width="22.83203125" style="38" customWidth="1"/>
    <col min="12" max="16384" width="8.83203125" style="38"/>
  </cols>
  <sheetData>
    <row r="1" spans="1:11" ht="42" customHeight="1">
      <c r="A1" s="217" t="s">
        <v>16</v>
      </c>
      <c r="B1" s="217"/>
      <c r="C1" s="217"/>
      <c r="D1" s="218"/>
      <c r="E1" s="218"/>
      <c r="G1" s="219" t="s">
        <v>92</v>
      </c>
      <c r="H1" s="220"/>
      <c r="I1" s="220"/>
    </row>
    <row r="2" spans="1:11">
      <c r="A2" s="39" t="s">
        <v>17</v>
      </c>
      <c r="B2" s="39"/>
      <c r="C2" s="39"/>
      <c r="D2" s="40"/>
      <c r="E2" s="40"/>
      <c r="F2" s="41"/>
      <c r="G2" s="41"/>
      <c r="K2" s="42" t="s">
        <v>93</v>
      </c>
    </row>
    <row r="3" spans="1:11">
      <c r="A3" s="39" t="s">
        <v>6</v>
      </c>
      <c r="B3" s="39"/>
      <c r="C3" s="39"/>
      <c r="D3" s="41"/>
      <c r="E3" s="41"/>
      <c r="F3" s="41"/>
      <c r="G3" s="41"/>
      <c r="H3" s="43" t="s">
        <v>7</v>
      </c>
      <c r="I3" s="44">
        <v>42901</v>
      </c>
      <c r="K3" s="45" t="s">
        <v>8</v>
      </c>
    </row>
    <row r="4" spans="1:11">
      <c r="A4" s="39" t="s">
        <v>18</v>
      </c>
      <c r="B4" s="39"/>
      <c r="C4" s="39"/>
      <c r="D4" s="41"/>
      <c r="E4" s="41"/>
      <c r="F4" s="41"/>
      <c r="G4" s="41"/>
      <c r="H4" s="43" t="s">
        <v>9</v>
      </c>
      <c r="I4" s="46" t="s">
        <v>10</v>
      </c>
      <c r="K4" s="47"/>
    </row>
    <row r="5" spans="1:11">
      <c r="A5" s="39" t="s">
        <v>15</v>
      </c>
      <c r="B5" s="39"/>
      <c r="C5" s="39"/>
      <c r="D5" s="41"/>
      <c r="E5" s="41"/>
      <c r="F5" s="41"/>
      <c r="G5" s="41"/>
      <c r="H5" s="48" t="s">
        <v>11</v>
      </c>
      <c r="I5" s="49" t="s">
        <v>12</v>
      </c>
      <c r="K5" s="47"/>
    </row>
    <row r="6" spans="1:11">
      <c r="A6" s="39" t="s">
        <v>14</v>
      </c>
      <c r="B6" s="39"/>
      <c r="C6" s="39"/>
      <c r="D6" s="41"/>
      <c r="E6" s="41"/>
      <c r="F6" s="41"/>
      <c r="G6" s="41"/>
      <c r="H6" s="48"/>
      <c r="I6" s="50"/>
      <c r="K6" s="47"/>
    </row>
    <row r="7" spans="1:11">
      <c r="A7" s="40"/>
      <c r="B7" s="40"/>
      <c r="C7" s="40"/>
      <c r="D7" s="41"/>
      <c r="E7" s="41"/>
      <c r="F7" s="41"/>
      <c r="G7" s="41"/>
      <c r="K7" s="47"/>
    </row>
    <row r="8" spans="1:11">
      <c r="A8" s="41"/>
      <c r="B8" s="41"/>
      <c r="C8" s="41"/>
      <c r="D8" s="41"/>
      <c r="E8" s="41"/>
      <c r="F8" s="41"/>
      <c r="G8" s="41"/>
      <c r="K8" s="47"/>
    </row>
    <row r="9" spans="1:11" ht="13">
      <c r="A9" s="51" t="s">
        <v>68</v>
      </c>
      <c r="B9" s="51"/>
      <c r="C9" s="51"/>
      <c r="D9" s="41"/>
      <c r="E9" s="41"/>
      <c r="F9" s="41"/>
      <c r="G9" s="41"/>
      <c r="K9" s="47"/>
    </row>
    <row r="10" spans="1:11">
      <c r="A10" s="52" t="s">
        <v>13</v>
      </c>
      <c r="B10" s="39"/>
      <c r="C10" s="39"/>
      <c r="D10" s="41"/>
      <c r="E10" s="41"/>
      <c r="F10" s="41"/>
      <c r="G10" s="41"/>
      <c r="K10" s="47"/>
    </row>
    <row r="11" spans="1:11">
      <c r="A11" s="39" t="s">
        <v>19</v>
      </c>
      <c r="B11" s="39"/>
      <c r="C11" s="39"/>
      <c r="D11" s="41"/>
      <c r="E11" s="41"/>
      <c r="F11" s="41"/>
      <c r="G11" s="41"/>
      <c r="K11" s="47"/>
    </row>
    <row r="12" spans="1:11">
      <c r="A12" s="39" t="s">
        <v>71</v>
      </c>
      <c r="B12" s="39"/>
      <c r="C12" s="39"/>
      <c r="D12" s="41"/>
      <c r="E12" s="41"/>
      <c r="F12" s="41"/>
      <c r="G12" s="41"/>
      <c r="K12" s="53" t="s">
        <v>33</v>
      </c>
    </row>
    <row r="13" spans="1:11">
      <c r="A13" s="39" t="s">
        <v>20</v>
      </c>
      <c r="B13" s="39"/>
      <c r="C13" s="39"/>
      <c r="D13" s="41"/>
      <c r="E13" s="41"/>
      <c r="F13" s="41"/>
      <c r="G13" s="41"/>
      <c r="K13" s="54" t="s">
        <v>34</v>
      </c>
    </row>
    <row r="14" spans="1:11">
      <c r="A14" s="39"/>
      <c r="B14" s="39"/>
      <c r="C14" s="39"/>
      <c r="D14" s="41"/>
      <c r="E14" s="41"/>
      <c r="F14" s="41"/>
      <c r="G14" s="41"/>
      <c r="K14" s="54" t="s">
        <v>35</v>
      </c>
    </row>
    <row r="15" spans="1:11" ht="13">
      <c r="A15" s="41"/>
      <c r="B15" s="41"/>
      <c r="C15" s="41"/>
      <c r="D15" s="41"/>
      <c r="E15" s="41"/>
      <c r="F15" s="41"/>
      <c r="G15" s="41"/>
      <c r="K15" s="55"/>
    </row>
    <row r="16" spans="1:11" ht="13">
      <c r="A16" s="221" t="s">
        <v>36</v>
      </c>
      <c r="B16" s="222"/>
      <c r="C16" s="222"/>
      <c r="D16" s="222"/>
      <c r="E16" s="222"/>
      <c r="F16" s="222"/>
      <c r="G16" s="56" t="s">
        <v>37</v>
      </c>
      <c r="H16" s="57" t="s">
        <v>38</v>
      </c>
      <c r="I16" s="58" t="s">
        <v>39</v>
      </c>
      <c r="K16" s="55"/>
    </row>
    <row r="17" spans="1:11" ht="13">
      <c r="A17" s="59"/>
      <c r="B17" s="60"/>
      <c r="C17" s="61"/>
      <c r="D17" s="61"/>
      <c r="E17" s="62"/>
      <c r="F17" s="63"/>
      <c r="G17" s="64"/>
      <c r="H17" s="65"/>
      <c r="I17" s="66"/>
      <c r="K17" s="55"/>
    </row>
    <row r="18" spans="1:11" ht="13">
      <c r="A18" s="59" t="s">
        <v>40</v>
      </c>
      <c r="B18" s="60"/>
      <c r="C18" s="61">
        <v>1</v>
      </c>
      <c r="D18" s="61" t="s">
        <v>41</v>
      </c>
      <c r="E18" s="62">
        <v>10000</v>
      </c>
      <c r="F18" s="63">
        <f>C18*E18</f>
        <v>10000</v>
      </c>
      <c r="G18" s="67">
        <v>0</v>
      </c>
      <c r="H18" s="65" t="s">
        <v>42</v>
      </c>
      <c r="I18" s="66">
        <f>F18*(1-G18)</f>
        <v>10000</v>
      </c>
      <c r="K18" s="55"/>
    </row>
    <row r="19" spans="1:11" ht="13">
      <c r="A19" s="95" t="s">
        <v>91</v>
      </c>
      <c r="B19" s="52"/>
      <c r="C19" s="61"/>
      <c r="D19" s="68"/>
      <c r="E19" s="69"/>
      <c r="F19" s="63"/>
      <c r="G19" s="67"/>
      <c r="H19" s="65"/>
      <c r="I19" s="70"/>
      <c r="K19" s="55"/>
    </row>
    <row r="20" spans="1:11" ht="13">
      <c r="A20" s="71" t="s">
        <v>120</v>
      </c>
      <c r="B20" s="60"/>
      <c r="C20" s="61">
        <v>3</v>
      </c>
      <c r="D20" s="61" t="s">
        <v>90</v>
      </c>
      <c r="E20" s="62">
        <v>10000</v>
      </c>
      <c r="F20" s="63">
        <f>C20*E20</f>
        <v>30000</v>
      </c>
      <c r="G20" s="67">
        <v>0</v>
      </c>
      <c r="H20" s="65" t="s">
        <v>42</v>
      </c>
      <c r="I20" s="66">
        <f>F20*(1-G20)</f>
        <v>30000</v>
      </c>
      <c r="K20" s="55"/>
    </row>
    <row r="21" spans="1:11" ht="13">
      <c r="A21" s="59" t="s">
        <v>73</v>
      </c>
      <c r="B21" s="60"/>
      <c r="C21" s="61"/>
      <c r="D21" s="61"/>
      <c r="E21" s="72"/>
      <c r="F21" s="63"/>
      <c r="G21" s="67"/>
      <c r="H21" s="65"/>
      <c r="I21" s="70"/>
      <c r="K21" s="55"/>
    </row>
    <row r="22" spans="1:11">
      <c r="A22" s="265" t="s">
        <v>117</v>
      </c>
      <c r="B22" s="60"/>
      <c r="C22" s="97">
        <v>145</v>
      </c>
      <c r="D22" s="61" t="s">
        <v>74</v>
      </c>
      <c r="E22" s="62">
        <v>10000</v>
      </c>
      <c r="F22" s="63">
        <f>C20*E22</f>
        <v>30000</v>
      </c>
      <c r="G22" s="67">
        <v>0</v>
      </c>
      <c r="H22" s="65" t="s">
        <v>42</v>
      </c>
      <c r="I22" s="66">
        <f>F22*(1-G22)</f>
        <v>30000</v>
      </c>
      <c r="K22" s="73" t="s">
        <v>72</v>
      </c>
    </row>
    <row r="23" spans="1:11">
      <c r="A23" s="265" t="s">
        <v>118</v>
      </c>
      <c r="B23" s="60"/>
      <c r="C23" s="97">
        <v>188.1</v>
      </c>
      <c r="D23" s="61"/>
      <c r="E23" s="62"/>
      <c r="F23" s="63"/>
      <c r="G23" s="67"/>
      <c r="H23" s="65"/>
      <c r="I23" s="66"/>
      <c r="K23" s="73"/>
    </row>
    <row r="24" spans="1:11">
      <c r="A24" s="265" t="s">
        <v>119</v>
      </c>
      <c r="B24" s="60"/>
      <c r="C24" s="97">
        <v>186.6</v>
      </c>
      <c r="D24" s="61"/>
      <c r="E24" s="62"/>
      <c r="F24" s="63"/>
      <c r="G24" s="67"/>
      <c r="H24" s="65"/>
      <c r="I24" s="66"/>
      <c r="K24" s="73"/>
    </row>
    <row r="25" spans="1:11">
      <c r="A25" s="71"/>
      <c r="B25" s="60"/>
      <c r="C25" s="96">
        <f>SUM(C22:C24)</f>
        <v>519.70000000000005</v>
      </c>
      <c r="D25" s="61"/>
      <c r="E25" s="62"/>
      <c r="F25" s="63"/>
      <c r="G25" s="67"/>
      <c r="H25" s="65"/>
      <c r="I25" s="66"/>
      <c r="K25" s="73"/>
    </row>
    <row r="26" spans="1:11" ht="13">
      <c r="A26" s="223" t="s">
        <v>89</v>
      </c>
      <c r="B26" s="224"/>
      <c r="C26" s="224"/>
      <c r="D26" s="224"/>
      <c r="E26" s="224"/>
      <c r="F26" s="74"/>
      <c r="G26" s="74"/>
      <c r="H26" s="75"/>
      <c r="I26" s="66"/>
      <c r="K26" s="55"/>
    </row>
    <row r="27" spans="1:11" ht="13">
      <c r="A27" s="225"/>
      <c r="B27" s="224"/>
      <c r="C27" s="224"/>
      <c r="D27" s="224"/>
      <c r="E27" s="224"/>
      <c r="F27" s="74"/>
      <c r="G27" s="74"/>
      <c r="H27" s="75"/>
      <c r="I27" s="66"/>
      <c r="K27" s="55"/>
    </row>
    <row r="28" spans="1:11" ht="13">
      <c r="A28" s="59" t="s">
        <v>75</v>
      </c>
      <c r="B28" s="74"/>
      <c r="C28" s="74"/>
      <c r="D28" s="74"/>
      <c r="E28" s="74"/>
      <c r="F28" s="74"/>
      <c r="G28" s="74"/>
      <c r="H28" s="75"/>
      <c r="I28" s="66"/>
      <c r="K28" s="55"/>
    </row>
    <row r="29" spans="1:11" ht="13">
      <c r="A29" s="76"/>
      <c r="B29" s="52" t="s">
        <v>76</v>
      </c>
      <c r="C29" s="74"/>
      <c r="D29" s="74"/>
      <c r="E29" s="52" t="s">
        <v>77</v>
      </c>
      <c r="F29" s="74"/>
      <c r="G29" s="74"/>
      <c r="H29" s="75"/>
      <c r="I29" s="66"/>
      <c r="K29" s="55"/>
    </row>
    <row r="30" spans="1:11" ht="13">
      <c r="A30" s="76"/>
      <c r="B30" s="52" t="str">
        <f>A10</f>
        <v>Mr XXXX</v>
      </c>
      <c r="C30" s="74"/>
      <c r="D30" s="74"/>
      <c r="E30" s="52" t="s">
        <v>23</v>
      </c>
      <c r="F30" s="74"/>
      <c r="G30" s="74"/>
      <c r="H30" s="75"/>
      <c r="I30" s="66"/>
      <c r="K30" s="55"/>
    </row>
    <row r="31" spans="1:11" ht="13">
      <c r="A31" s="59"/>
      <c r="B31" s="52"/>
      <c r="C31" s="74"/>
      <c r="D31" s="74"/>
      <c r="E31" s="52" t="s">
        <v>78</v>
      </c>
      <c r="F31" s="74"/>
      <c r="G31" s="74"/>
      <c r="H31" s="75"/>
      <c r="I31" s="66"/>
      <c r="K31" s="55"/>
    </row>
    <row r="32" spans="1:11" ht="13">
      <c r="A32" s="59" t="s">
        <v>79</v>
      </c>
      <c r="B32" s="52" t="s">
        <v>80</v>
      </c>
      <c r="C32" s="74"/>
      <c r="D32" s="74"/>
      <c r="E32" s="74"/>
      <c r="F32" s="74"/>
      <c r="G32" s="74"/>
      <c r="H32" s="75"/>
      <c r="I32" s="66"/>
      <c r="K32" s="55"/>
    </row>
    <row r="33" spans="1:11" ht="13">
      <c r="A33" s="76"/>
      <c r="B33" s="74"/>
      <c r="C33" s="74"/>
      <c r="D33" s="74"/>
      <c r="E33" s="74"/>
      <c r="F33" s="74"/>
      <c r="G33" s="74"/>
      <c r="H33" s="75"/>
      <c r="I33" s="66"/>
      <c r="K33" s="55"/>
    </row>
    <row r="34" spans="1:11" ht="13">
      <c r="A34" s="225"/>
      <c r="B34" s="224"/>
      <c r="C34" s="224"/>
      <c r="D34" s="224"/>
      <c r="E34" s="224"/>
      <c r="F34" s="74"/>
      <c r="G34" s="74"/>
      <c r="H34" s="75"/>
      <c r="I34" s="66"/>
      <c r="K34" s="55"/>
    </row>
    <row r="35" spans="1:11" ht="13">
      <c r="A35" s="226"/>
      <c r="B35" s="227"/>
      <c r="C35" s="227"/>
      <c r="D35" s="227"/>
      <c r="E35" s="227"/>
      <c r="F35" s="77"/>
      <c r="G35" s="77"/>
      <c r="H35" s="78"/>
      <c r="I35" s="79"/>
      <c r="K35" s="55"/>
    </row>
    <row r="36" spans="1:11" ht="13">
      <c r="A36" s="80"/>
      <c r="B36" s="80"/>
      <c r="C36" s="80"/>
      <c r="D36" s="80"/>
      <c r="E36" s="80"/>
      <c r="F36" s="81" t="s">
        <v>81</v>
      </c>
      <c r="G36" s="81"/>
      <c r="H36" s="82" t="s">
        <v>82</v>
      </c>
      <c r="I36" s="83">
        <f>SUM(I18:I35)</f>
        <v>70000</v>
      </c>
      <c r="K36" s="55"/>
    </row>
    <row r="37" spans="1:11" ht="13">
      <c r="A37" s="84"/>
      <c r="B37" s="84"/>
      <c r="C37" s="84"/>
      <c r="D37" s="84"/>
      <c r="E37" s="84"/>
      <c r="F37" s="85"/>
      <c r="G37" s="85"/>
      <c r="H37" s="86" t="s">
        <v>83</v>
      </c>
      <c r="I37" s="87">
        <f>SUMIF(H18:H35,"=x",I18:I35)</f>
        <v>70000</v>
      </c>
      <c r="K37" s="73" t="s">
        <v>84</v>
      </c>
    </row>
    <row r="38" spans="1:11">
      <c r="A38" s="228" t="s">
        <v>85</v>
      </c>
      <c r="B38" s="229"/>
      <c r="C38" s="229"/>
      <c r="D38" s="229"/>
      <c r="E38" s="230"/>
      <c r="F38" s="41"/>
      <c r="G38" s="41"/>
      <c r="H38" s="88" t="s">
        <v>86</v>
      </c>
      <c r="I38" s="89">
        <v>0.12</v>
      </c>
      <c r="K38" s="73" t="s">
        <v>87</v>
      </c>
    </row>
    <row r="39" spans="1:11" ht="13">
      <c r="A39" s="231" t="s">
        <v>24</v>
      </c>
      <c r="B39" s="232"/>
      <c r="C39" s="232"/>
      <c r="D39" s="232"/>
      <c r="E39" s="233"/>
      <c r="F39" s="41"/>
      <c r="G39" s="41"/>
      <c r="H39" s="88" t="s">
        <v>88</v>
      </c>
      <c r="I39" s="90">
        <f>ROUND(I37*I38,2)</f>
        <v>8400</v>
      </c>
      <c r="K39" s="55"/>
    </row>
    <row r="40" spans="1:11" ht="30" customHeight="1" thickBot="1">
      <c r="A40" s="234" t="s">
        <v>25</v>
      </c>
      <c r="B40" s="235"/>
      <c r="C40" s="235"/>
      <c r="D40" s="235"/>
      <c r="E40" s="236"/>
      <c r="F40" s="41"/>
      <c r="G40" s="41"/>
      <c r="H40" s="91" t="s">
        <v>166</v>
      </c>
      <c r="I40" s="92">
        <v>0</v>
      </c>
      <c r="K40" s="73" t="s">
        <v>167</v>
      </c>
    </row>
    <row r="41" spans="1:11" ht="13">
      <c r="A41" s="214" t="s">
        <v>168</v>
      </c>
      <c r="B41" s="215"/>
      <c r="C41" s="215"/>
      <c r="D41" s="215"/>
      <c r="E41" s="216"/>
      <c r="F41" s="41"/>
      <c r="G41" s="41"/>
      <c r="H41" s="93" t="s">
        <v>169</v>
      </c>
      <c r="I41" s="94">
        <f>I36+I39+I40</f>
        <v>78400</v>
      </c>
      <c r="K41" s="55"/>
    </row>
    <row r="42" spans="1:11" ht="13">
      <c r="A42" s="240" t="s">
        <v>70</v>
      </c>
      <c r="B42" s="241"/>
      <c r="C42" s="241"/>
      <c r="D42" s="241"/>
      <c r="E42" s="242"/>
      <c r="F42" s="41"/>
      <c r="G42" s="41"/>
      <c r="K42" s="55"/>
    </row>
    <row r="43" spans="1:11" ht="13">
      <c r="A43" s="243"/>
      <c r="B43" s="244"/>
      <c r="C43" s="244"/>
      <c r="D43" s="244"/>
      <c r="E43" s="245"/>
      <c r="F43" s="41"/>
      <c r="G43" s="41"/>
      <c r="H43" s="246" t="s">
        <v>51</v>
      </c>
      <c r="I43" s="246"/>
      <c r="K43" s="55"/>
    </row>
    <row r="44" spans="1:11" ht="13">
      <c r="A44" s="247"/>
      <c r="B44" s="248"/>
      <c r="C44" s="248"/>
      <c r="D44" s="248"/>
      <c r="E44" s="249"/>
      <c r="F44" s="250" t="s">
        <v>21</v>
      </c>
      <c r="G44" s="251"/>
      <c r="H44" s="252"/>
      <c r="I44" s="252"/>
      <c r="J44" s="252"/>
      <c r="K44" s="55"/>
    </row>
    <row r="45" spans="1:11" ht="13">
      <c r="H45" t="s">
        <v>22</v>
      </c>
      <c r="K45" s="55"/>
    </row>
    <row r="46" spans="1:11">
      <c r="K46" s="47"/>
    </row>
    <row r="47" spans="1:11">
      <c r="A47" s="253" t="s">
        <v>52</v>
      </c>
      <c r="B47" s="253"/>
      <c r="C47" s="253"/>
      <c r="D47" s="253"/>
      <c r="E47" s="253"/>
      <c r="F47" s="253"/>
      <c r="G47" s="253"/>
      <c r="H47" s="253"/>
      <c r="I47" s="253"/>
      <c r="K47" s="47"/>
    </row>
    <row r="48" spans="1:11">
      <c r="A48" s="237" t="s">
        <v>53</v>
      </c>
      <c r="B48" s="237"/>
      <c r="C48" s="237"/>
      <c r="D48" s="238"/>
      <c r="E48" s="238"/>
      <c r="F48" s="238"/>
      <c r="G48" s="238"/>
      <c r="H48" s="238"/>
      <c r="I48" s="238"/>
      <c r="K48" s="47"/>
    </row>
    <row r="49" spans="1:11" ht="15">
      <c r="A49" s="239" t="s">
        <v>54</v>
      </c>
      <c r="B49" s="239"/>
      <c r="C49" s="239"/>
      <c r="D49" s="239"/>
      <c r="E49" s="239"/>
      <c r="F49" s="239"/>
      <c r="G49" s="239"/>
      <c r="H49" s="239"/>
      <c r="I49" s="239"/>
      <c r="K49" s="47"/>
    </row>
  </sheetData>
  <sheetCalcPr fullCalcOnLoad="1"/>
  <mergeCells count="19">
    <mergeCell ref="A48:I48"/>
    <mergeCell ref="A49:I49"/>
    <mergeCell ref="A42:E42"/>
    <mergeCell ref="A43:E43"/>
    <mergeCell ref="H43:I43"/>
    <mergeCell ref="A44:E44"/>
    <mergeCell ref="F44:J44"/>
    <mergeCell ref="A47:I47"/>
    <mergeCell ref="A41:E41"/>
    <mergeCell ref="A1:E1"/>
    <mergeCell ref="G1:I1"/>
    <mergeCell ref="A16:F16"/>
    <mergeCell ref="A26:E26"/>
    <mergeCell ref="A27:E27"/>
    <mergeCell ref="A34:E34"/>
    <mergeCell ref="A35:E35"/>
    <mergeCell ref="A38:E38"/>
    <mergeCell ref="A39:E39"/>
    <mergeCell ref="A40:E40"/>
  </mergeCells>
  <phoneticPr fontId="10" type="noConversion"/>
  <conditionalFormatting sqref="A10 A17:I35">
    <cfRule type="expression" dxfId="0" priority="4" stopIfTrue="1">
      <formula>MOD(ROW(),2)=1</formula>
    </cfRule>
  </conditionalFormatting>
  <hyperlinks>
    <hyperlink ref="K3" r:id="rId1"/>
  </hyperlinks>
  <printOptions horizontalCentered="1"/>
  <pageMargins left="0.5" right="0.5" top="0.5" bottom="0.5" header="0.5" footer="0.25"/>
  <headerFooter alignWithMargins="0">
    <oddFooter>&amp;L&amp;"Arial,Regular"&amp;8&amp;K01+048Invoice Template © 2013-2014 Vertex42.com</oddFooter>
  </headerFooter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BC108"/>
  <sheetViews>
    <sheetView tabSelected="1" topLeftCell="A18" zoomScale="150" workbookViewId="0">
      <selection activeCell="N17" sqref="N16:O17"/>
    </sheetView>
  </sheetViews>
  <sheetFormatPr baseColWidth="10" defaultColWidth="51.83203125" defaultRowHeight="12"/>
  <cols>
    <col min="1" max="1" width="9.5" style="98" customWidth="1"/>
    <col min="2" max="2" width="3.1640625" style="98" customWidth="1"/>
    <col min="3" max="3" width="1.6640625" style="98" customWidth="1"/>
    <col min="4" max="4" width="2" style="98" customWidth="1"/>
    <col min="5" max="5" width="5.1640625" style="98" customWidth="1"/>
    <col min="6" max="6" width="2.5" style="98" hidden="1" customWidth="1"/>
    <col min="7" max="7" width="3.1640625" style="21" customWidth="1"/>
    <col min="8" max="8" width="5.33203125" style="21" customWidth="1"/>
    <col min="9" max="9" width="2.5" style="98" hidden="1" customWidth="1"/>
    <col min="10" max="10" width="4.5" style="98" customWidth="1"/>
    <col min="11" max="11" width="8.1640625" style="98" customWidth="1"/>
    <col min="12" max="12" width="8" style="98" customWidth="1"/>
    <col min="13" max="13" width="9.6640625" style="98" customWidth="1"/>
    <col min="14" max="14" width="9.1640625" style="98" customWidth="1"/>
    <col min="15" max="15" width="8.33203125" style="98" customWidth="1"/>
    <col min="16" max="16" width="12.1640625" style="98" customWidth="1"/>
    <col min="17" max="17" width="6.33203125" style="12" customWidth="1"/>
    <col min="18" max="18" width="5.6640625" style="12" customWidth="1"/>
    <col min="19" max="19" width="6" style="12" customWidth="1"/>
    <col min="20" max="20" width="3.5" style="12" customWidth="1"/>
    <col min="21" max="21" width="3.6640625" style="12" customWidth="1"/>
    <col min="22" max="22" width="2" style="12" customWidth="1"/>
    <col min="23" max="23" width="12.1640625" style="12" customWidth="1"/>
    <col min="24" max="24" width="18.5" style="14" customWidth="1"/>
    <col min="25" max="25" width="19.6640625" style="12" customWidth="1"/>
    <col min="26" max="26" width="31" style="104" hidden="1" customWidth="1"/>
    <col min="27" max="27" width="25.5" style="105" hidden="1" customWidth="1"/>
    <col min="28" max="28" width="19" style="105" hidden="1" customWidth="1"/>
    <col min="29" max="29" width="19.33203125" style="105" hidden="1" customWidth="1"/>
    <col min="30" max="30" width="14.83203125" style="105" hidden="1" customWidth="1"/>
    <col min="31" max="31" width="15.33203125" style="105" hidden="1" customWidth="1"/>
    <col min="32" max="32" width="8.6640625" style="105" hidden="1" customWidth="1"/>
    <col min="33" max="34" width="9.1640625" style="105" hidden="1" customWidth="1"/>
    <col min="35" max="35" width="9.5" style="105" hidden="1" customWidth="1"/>
    <col min="36" max="36" width="10.33203125" style="105" hidden="1" customWidth="1"/>
    <col min="37" max="37" width="10.83203125" style="105" hidden="1" customWidth="1"/>
    <col min="38" max="38" width="9.83203125" style="105" hidden="1" customWidth="1"/>
    <col min="39" max="39" width="10.1640625" style="105" hidden="1" customWidth="1"/>
    <col min="40" max="40" width="13.6640625" style="105" hidden="1" customWidth="1"/>
    <col min="41" max="41" width="14" style="105" hidden="1" customWidth="1"/>
    <col min="42" max="42" width="12.83203125" style="105" hidden="1" customWidth="1"/>
    <col min="43" max="43" width="13.33203125" style="105" hidden="1" customWidth="1"/>
    <col min="44" max="44" width="17.6640625" style="105" hidden="1" customWidth="1"/>
    <col min="45" max="45" width="17.1640625" style="105" hidden="1" customWidth="1"/>
    <col min="46" max="46" width="8.6640625" style="105" hidden="1" customWidth="1"/>
    <col min="47" max="47" width="8.1640625" style="105" hidden="1" customWidth="1"/>
    <col min="48" max="48" width="10.33203125" style="105" hidden="1" customWidth="1"/>
    <col min="49" max="49" width="10" style="105" hidden="1" customWidth="1"/>
    <col min="50" max="50" width="9.6640625" style="105" hidden="1" customWidth="1"/>
    <col min="51" max="51" width="9.1640625" style="105" hidden="1" customWidth="1"/>
    <col min="52" max="52" width="118.1640625" style="111" customWidth="1"/>
    <col min="53" max="54" width="51.83203125" style="98"/>
    <col min="55" max="55" width="1.6640625" style="98" customWidth="1"/>
    <col min="56" max="16384" width="51.83203125" style="98"/>
  </cols>
  <sheetData>
    <row r="1" spans="1:55" ht="38" customHeight="1">
      <c r="B1" s="129" t="s">
        <v>122</v>
      </c>
      <c r="C1" s="179"/>
      <c r="D1" s="179"/>
      <c r="E1" s="179"/>
      <c r="F1" s="179"/>
      <c r="G1" s="179"/>
      <c r="H1" s="179"/>
      <c r="I1" s="33"/>
      <c r="J1" s="254" t="s">
        <v>27</v>
      </c>
      <c r="K1" s="255"/>
      <c r="L1" s="256"/>
      <c r="M1" s="129" t="s">
        <v>244</v>
      </c>
      <c r="N1" s="179"/>
      <c r="O1" s="180" t="s">
        <v>1</v>
      </c>
      <c r="P1" s="164"/>
      <c r="Z1" s="110" t="s">
        <v>138</v>
      </c>
      <c r="AA1" s="110" t="s">
        <v>140</v>
      </c>
      <c r="AB1" s="110" t="s">
        <v>139</v>
      </c>
      <c r="AC1" s="110" t="s">
        <v>141</v>
      </c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</row>
    <row r="2" spans="1:55">
      <c r="B2" s="107" t="s">
        <v>132</v>
      </c>
      <c r="C2" s="31"/>
      <c r="D2" s="31"/>
      <c r="E2" s="31"/>
      <c r="F2" s="31"/>
      <c r="G2" s="31"/>
      <c r="H2" s="31"/>
      <c r="I2" s="134"/>
      <c r="J2" s="99"/>
      <c r="K2" s="134"/>
      <c r="L2" s="165"/>
      <c r="M2" s="107" t="s">
        <v>245</v>
      </c>
      <c r="N2" s="31"/>
      <c r="O2" s="166"/>
      <c r="P2" s="165"/>
      <c r="Q2" s="163" t="str">
        <f>CONCATENATE(J2,", ",J3,", ",J4)</f>
        <v>, ANGELES, PAMPANGA</v>
      </c>
      <c r="Z2" s="100" t="s">
        <v>143</v>
      </c>
      <c r="AA2" s="101" t="s">
        <v>145</v>
      </c>
      <c r="AB2" s="100" t="s">
        <v>146</v>
      </c>
      <c r="AC2" s="101" t="s">
        <v>147</v>
      </c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11" t="str">
        <f>CONCATENATE(Z1,AA1,AB1,AC1)</f>
        <v>&lt;?xml version="1.0" encoding="utf-8"?&gt;&lt;Polygon_Info VERSION="2.0"&gt;&lt;Title_Polygon&gt;&lt;Polygon&gt;</v>
      </c>
    </row>
    <row r="3" spans="1:55">
      <c r="B3" s="107" t="s">
        <v>133</v>
      </c>
      <c r="C3" s="31"/>
      <c r="D3" s="31"/>
      <c r="E3" s="31"/>
      <c r="F3" s="31"/>
      <c r="G3" s="31"/>
      <c r="H3" s="31"/>
      <c r="I3" s="134"/>
      <c r="J3" s="99" t="s">
        <v>28</v>
      </c>
      <c r="K3" s="134"/>
      <c r="L3" s="165"/>
      <c r="M3" s="107" t="s">
        <v>60</v>
      </c>
      <c r="N3" s="31"/>
      <c r="O3" s="130">
        <f>ROUNDUP(E25,0)</f>
        <v>18290</v>
      </c>
      <c r="P3" s="181">
        <v>19892</v>
      </c>
      <c r="Z3" s="102" t="s">
        <v>148</v>
      </c>
      <c r="AA3" s="101" t="s">
        <v>150</v>
      </c>
      <c r="AB3" s="103" t="s">
        <v>151</v>
      </c>
      <c r="AC3" s="101" t="s">
        <v>152</v>
      </c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11" t="str">
        <f>CONCATENATE(Z2,O6,AA2,AB2,O1,AC2)</f>
        <v>&lt;Plan_No&gt;CSD-11111&lt;/Plan_No&gt;&lt;Lot_No&gt;CCCC&lt;/Lot_No&gt;</v>
      </c>
    </row>
    <row r="4" spans="1:55">
      <c r="B4" s="107" t="s">
        <v>123</v>
      </c>
      <c r="C4" s="31"/>
      <c r="D4" s="31"/>
      <c r="E4" s="31"/>
      <c r="F4" s="31"/>
      <c r="G4" s="31"/>
      <c r="H4" s="31"/>
      <c r="I4" s="134"/>
      <c r="J4" s="99" t="s">
        <v>29</v>
      </c>
      <c r="K4" s="134"/>
      <c r="L4" s="165"/>
      <c r="M4" s="107" t="s">
        <v>61</v>
      </c>
      <c r="N4" s="31"/>
      <c r="O4" s="131">
        <v>2352345</v>
      </c>
      <c r="P4" s="203" t="s">
        <v>113</v>
      </c>
      <c r="Z4" s="103" t="s">
        <v>153</v>
      </c>
      <c r="AA4" s="101" t="s">
        <v>154</v>
      </c>
      <c r="AB4" s="103" t="s">
        <v>155</v>
      </c>
      <c r="AC4" s="101" t="s">
        <v>156</v>
      </c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11" t="str">
        <f>CONCATENATE(Z3,O2,AA3,AB3,P3,AC3)</f>
        <v>&lt;Block_No&gt;&lt;/Block_No&gt;&lt;Area&gt;19892&lt;/Area&gt;</v>
      </c>
    </row>
    <row r="5" spans="1:55">
      <c r="B5" s="107" t="s">
        <v>124</v>
      </c>
      <c r="C5" s="31"/>
      <c r="D5" s="31"/>
      <c r="E5" s="31"/>
      <c r="F5" s="31"/>
      <c r="G5" s="31"/>
      <c r="H5" s="31"/>
      <c r="I5" s="134"/>
      <c r="J5" s="166" t="s">
        <v>30</v>
      </c>
      <c r="K5" s="134"/>
      <c r="L5" s="165"/>
      <c r="M5" s="107" t="s">
        <v>62</v>
      </c>
      <c r="N5" s="31"/>
      <c r="O5" s="132">
        <v>39089</v>
      </c>
      <c r="P5" s="165"/>
      <c r="Z5" s="103" t="s">
        <v>157</v>
      </c>
      <c r="AA5" s="101" t="s">
        <v>158</v>
      </c>
      <c r="AB5" s="103" t="s">
        <v>159</v>
      </c>
      <c r="AC5" s="101" t="s">
        <v>160</v>
      </c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11" t="str">
        <f>CONCATENATE(Z4,J6,AA4,AB4,J7,AC4)</f>
        <v>&lt;DoSurvey_Orginal&gt;Dec 1945 - May 16, 1945 &amp; Jan-Sept 1946&lt;/DoSurvey_Orginal&gt;&lt;DOSurvey_Executed&gt;April 1, 1986 - June 7, 1989&lt;/DOSurvey_Executed&gt;</v>
      </c>
    </row>
    <row r="6" spans="1:55">
      <c r="B6" s="107" t="s">
        <v>246</v>
      </c>
      <c r="C6" s="108"/>
      <c r="D6" s="108"/>
      <c r="E6" s="108"/>
      <c r="F6" s="108"/>
      <c r="G6" s="108"/>
      <c r="H6" s="108"/>
      <c r="I6" s="134"/>
      <c r="J6" s="261" t="s">
        <v>31</v>
      </c>
      <c r="K6" s="262"/>
      <c r="L6" s="168"/>
      <c r="M6" s="107" t="s">
        <v>63</v>
      </c>
      <c r="N6" s="31"/>
      <c r="O6" s="166" t="s">
        <v>26</v>
      </c>
      <c r="P6" s="204">
        <v>1</v>
      </c>
      <c r="Z6" s="103" t="s">
        <v>161</v>
      </c>
      <c r="AA6" s="101" t="s">
        <v>162</v>
      </c>
      <c r="AB6" s="103" t="s">
        <v>163</v>
      </c>
      <c r="AC6" s="101" t="s">
        <v>164</v>
      </c>
      <c r="AD6" s="100" t="s">
        <v>165</v>
      </c>
      <c r="AE6" s="100" t="s">
        <v>220</v>
      </c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11" t="str">
        <f>CONCATENATE(Z5,J8,AA5,AB5,Q2,AC5)</f>
        <v>&lt;DOSurvey_Approved&gt;July 26, 2000&lt;/DOSurvey_Approved&gt;&lt;Location&gt;, ANGELES, PAMPANGA&lt;/Location&gt;</v>
      </c>
    </row>
    <row r="7" spans="1:55" ht="12" customHeight="1">
      <c r="B7" s="107" t="s">
        <v>247</v>
      </c>
      <c r="C7" s="108"/>
      <c r="D7" s="108"/>
      <c r="E7" s="108"/>
      <c r="F7" s="108"/>
      <c r="G7" s="108"/>
      <c r="H7" s="108"/>
      <c r="I7" s="134"/>
      <c r="J7" s="257" t="s">
        <v>32</v>
      </c>
      <c r="K7" s="258"/>
      <c r="L7" s="259"/>
      <c r="M7" s="107" t="s">
        <v>248</v>
      </c>
      <c r="N7" s="31"/>
      <c r="O7" s="166" t="s">
        <v>2</v>
      </c>
      <c r="P7" s="34"/>
      <c r="Z7" s="100" t="s">
        <v>221</v>
      </c>
      <c r="AA7" s="100" t="s">
        <v>222</v>
      </c>
      <c r="AB7" s="100" t="s">
        <v>223</v>
      </c>
      <c r="AC7" s="101" t="s">
        <v>224</v>
      </c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11" t="str">
        <f>CONCATENATE(Z6,J5,AA6,AB6,O15,AC6,AD6,N15,AE6)</f>
        <v>&lt;TiePoint_Description&gt;BLLM #1, CITY Cadastre&lt;/TiePoint_Description&gt;&lt;Local_X&gt;521156.407343999&lt;/Local_X&gt;&lt;Local_Y&gt;1612224.9800475&lt;/Local_Y&gt;</v>
      </c>
      <c r="BA7" s="15"/>
    </row>
    <row r="8" spans="1:55">
      <c r="B8" s="107" t="s">
        <v>249</v>
      </c>
      <c r="C8" s="108"/>
      <c r="D8" s="108"/>
      <c r="E8" s="108"/>
      <c r="F8" s="108"/>
      <c r="G8" s="108"/>
      <c r="H8" s="108"/>
      <c r="I8" s="134"/>
      <c r="J8" s="261" t="s">
        <v>0</v>
      </c>
      <c r="K8" s="262"/>
      <c r="L8" s="168"/>
      <c r="M8" s="107" t="s">
        <v>94</v>
      </c>
      <c r="N8" s="31"/>
      <c r="O8" s="166"/>
      <c r="P8" s="34"/>
      <c r="T8" s="263" t="s">
        <v>234</v>
      </c>
      <c r="Z8" s="100" t="s">
        <v>225</v>
      </c>
      <c r="AA8" s="101" t="s">
        <v>226</v>
      </c>
      <c r="AB8" s="100" t="s">
        <v>227</v>
      </c>
      <c r="AC8" s="101" t="s">
        <v>228</v>
      </c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11" t="str">
        <f>CONCATENATE(Z7,IF(J9="Bearing &amp; Distance",1,0),AA7,AB7,P16,AC7)</f>
        <v>&lt;Coor_Type&gt;1&lt;/Coor_Type&gt;&lt;Desc_Corners&gt;P.S. C.C.M.&lt;/Desc_Corners&gt;</v>
      </c>
      <c r="BA8" s="12"/>
    </row>
    <row r="9" spans="1:55">
      <c r="B9" s="107" t="s">
        <v>95</v>
      </c>
      <c r="C9" s="31"/>
      <c r="D9" s="31"/>
      <c r="E9" s="31"/>
      <c r="F9" s="31"/>
      <c r="G9" s="31"/>
      <c r="H9" s="31"/>
      <c r="I9" s="134"/>
      <c r="J9" s="166" t="s">
        <v>134</v>
      </c>
      <c r="K9" s="134"/>
      <c r="L9" s="165"/>
      <c r="M9" s="107" t="s">
        <v>96</v>
      </c>
      <c r="N9" s="134"/>
      <c r="O9" s="167" t="b">
        <v>1</v>
      </c>
      <c r="P9" s="204">
        <v>0</v>
      </c>
      <c r="T9" s="220"/>
      <c r="Z9" s="100" t="s">
        <v>229</v>
      </c>
      <c r="AA9" s="101" t="s">
        <v>230</v>
      </c>
      <c r="AB9" s="100" t="s">
        <v>108</v>
      </c>
      <c r="AC9" s="101" t="s">
        <v>109</v>
      </c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11" t="str">
        <f>CONCATENATE(Z8,J10,AA8,AB8,O11,AC8)</f>
        <v>&lt;Survey_System&gt;PPCS-PTM&lt;/Survey_System&gt;&lt;Geodetic_Engineer&gt;Engr. YYYYYYYYYYYYY&lt;/Geodetic_Engineer&gt;</v>
      </c>
      <c r="BA9" s="12"/>
    </row>
    <row r="10" spans="1:55" ht="12" customHeight="1">
      <c r="B10" s="107" t="s">
        <v>97</v>
      </c>
      <c r="C10" s="31"/>
      <c r="D10" s="31"/>
      <c r="E10" s="31"/>
      <c r="F10" s="31"/>
      <c r="G10" s="31"/>
      <c r="H10" s="31"/>
      <c r="I10" s="134"/>
      <c r="J10" s="166" t="s">
        <v>98</v>
      </c>
      <c r="K10" s="134"/>
      <c r="L10" s="165"/>
      <c r="M10" s="107" t="s">
        <v>99</v>
      </c>
      <c r="N10" s="31"/>
      <c r="O10" s="167" t="s">
        <v>100</v>
      </c>
      <c r="P10" s="204">
        <v>1</v>
      </c>
      <c r="T10" s="220"/>
      <c r="U10" s="260" t="s">
        <v>235</v>
      </c>
      <c r="V10" s="260" t="s">
        <v>236</v>
      </c>
      <c r="W10" s="260" t="s">
        <v>237</v>
      </c>
      <c r="Z10" s="100" t="s">
        <v>110</v>
      </c>
      <c r="AA10" s="101" t="s">
        <v>111</v>
      </c>
      <c r="AB10" s="100" t="s">
        <v>112</v>
      </c>
      <c r="AC10" s="101" t="s">
        <v>114</v>
      </c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11" t="str">
        <f>CONCATENATE(Z9,O9,AA9,AB9,O8,AC9)</f>
        <v>&lt;Bearing&gt;TRUE&lt;/Bearing&gt;&lt;LRC_Record_No.&gt;&lt;/LRC_Record_No.&gt;</v>
      </c>
      <c r="BA10" s="12"/>
    </row>
    <row r="11" spans="1:55" ht="13" thickBot="1">
      <c r="B11" s="109"/>
      <c r="C11" s="171"/>
      <c r="D11" s="171"/>
      <c r="E11" s="171"/>
      <c r="F11" s="171"/>
      <c r="G11" s="171"/>
      <c r="H11" s="171"/>
      <c r="I11" s="171"/>
      <c r="J11" s="170"/>
      <c r="K11" s="171"/>
      <c r="L11" s="172"/>
      <c r="M11" s="128" t="s">
        <v>101</v>
      </c>
      <c r="N11" s="162"/>
      <c r="O11" s="169" t="str">
        <f>Proposal!E30</f>
        <v>Engr. YYYYYYYYYYYYY</v>
      </c>
      <c r="P11" s="143"/>
      <c r="T11" s="220"/>
      <c r="U11" s="220"/>
      <c r="V11" s="220"/>
      <c r="W11" s="220"/>
      <c r="Z11" s="100" t="s">
        <v>115</v>
      </c>
      <c r="AA11" s="101" t="s">
        <v>116</v>
      </c>
      <c r="AB11" s="100" t="s">
        <v>170</v>
      </c>
      <c r="AC11" s="101" t="s">
        <v>171</v>
      </c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11" t="str">
        <f>CONCATENATE(Z10,O10,AA10,AB10,P4,AC10)</f>
        <v>&lt;Declination&gt;N00-00E&lt;/Declination&gt;&lt;UnitOfMeasure&gt;Square Meters&lt;/UnitOfMeasure&gt;</v>
      </c>
      <c r="BA11" s="12"/>
    </row>
    <row r="12" spans="1:55" ht="13" thickBot="1">
      <c r="B12" s="173" t="s">
        <v>102</v>
      </c>
      <c r="C12" s="175"/>
      <c r="D12" s="175"/>
      <c r="E12" s="175"/>
      <c r="F12" s="175"/>
      <c r="G12" s="175"/>
      <c r="H12" s="175"/>
      <c r="I12" s="175"/>
      <c r="J12" s="174" t="s">
        <v>103</v>
      </c>
      <c r="K12" s="175"/>
      <c r="L12" s="175"/>
      <c r="M12" s="176"/>
      <c r="N12" s="175"/>
      <c r="O12" s="174"/>
      <c r="P12" s="183"/>
      <c r="T12" s="220"/>
      <c r="U12" s="220"/>
      <c r="V12" s="220"/>
      <c r="W12" s="220"/>
      <c r="Z12" s="100" t="s">
        <v>172</v>
      </c>
      <c r="AA12" s="101" t="s">
        <v>173</v>
      </c>
      <c r="AB12" s="100" t="s">
        <v>174</v>
      </c>
      <c r="AC12" s="101" t="s">
        <v>175</v>
      </c>
      <c r="AD12" s="100" t="s">
        <v>176</v>
      </c>
      <c r="AE12" s="101" t="s">
        <v>177</v>
      </c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11" t="str">
        <f>CONCATENATE(Z11,J12,AA11,AB11,O7,AC11)</f>
        <v>&lt;Notes&gt;This is a SAMPLE eTD data encoding dataset&lt;/Notes&gt;&lt;Portion&gt;Lot 45, SWO-3245324&lt;/Portion&gt;</v>
      </c>
      <c r="BA12" s="12"/>
    </row>
    <row r="13" spans="1:55" ht="13" thickBot="1">
      <c r="A13" s="13"/>
      <c r="B13" s="148"/>
      <c r="C13" s="119"/>
      <c r="D13" s="119"/>
      <c r="E13" s="119"/>
      <c r="F13" s="119"/>
      <c r="G13" s="119"/>
      <c r="H13" s="119"/>
      <c r="I13" s="119"/>
      <c r="J13" s="119"/>
      <c r="K13" s="119"/>
      <c r="L13" s="8" t="s">
        <v>241</v>
      </c>
      <c r="M13" s="119"/>
      <c r="N13" s="119"/>
      <c r="O13" s="119"/>
      <c r="P13" s="184"/>
      <c r="T13" s="220"/>
      <c r="U13" s="220"/>
      <c r="V13" s="220"/>
      <c r="W13" s="220"/>
      <c r="Z13" s="100" t="s">
        <v>48</v>
      </c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11" t="str">
        <f>CONCATENATE(Z12,P6,AA12,AB12,P9,AC12,AD12,P10,AE12)</f>
        <v>&lt;TotalAppLot&gt;1&lt;/TotalAppLot&gt;&lt;TotalEncodeLot&gt;0&lt;/TotalEncodeLot&gt;&lt;TotalRemainLot&gt;1&lt;/TotalRemainLot&gt;</v>
      </c>
      <c r="BA13" s="12"/>
    </row>
    <row r="14" spans="1:55" s="4" customFormat="1" ht="13" thickBot="1">
      <c r="B14" s="149"/>
      <c r="C14" s="146" t="s">
        <v>107</v>
      </c>
      <c r="D14" s="185"/>
      <c r="E14" s="194"/>
      <c r="F14" s="146"/>
      <c r="G14" s="195" t="s">
        <v>104</v>
      </c>
      <c r="H14" s="195"/>
      <c r="I14" s="146"/>
      <c r="J14" s="147"/>
      <c r="K14" s="147" t="s">
        <v>125</v>
      </c>
      <c r="L14" s="155" t="s">
        <v>126</v>
      </c>
      <c r="M14" s="155" t="s">
        <v>127</v>
      </c>
      <c r="N14" s="159" t="s">
        <v>128</v>
      </c>
      <c r="O14" s="159" t="s">
        <v>129</v>
      </c>
      <c r="P14" s="155" t="s">
        <v>130</v>
      </c>
      <c r="Q14" s="8" t="s">
        <v>56</v>
      </c>
      <c r="R14" s="5" t="s">
        <v>57</v>
      </c>
      <c r="S14" s="22" t="s">
        <v>58</v>
      </c>
      <c r="T14" s="220"/>
      <c r="U14" s="220"/>
      <c r="V14" s="220"/>
      <c r="W14" s="220"/>
      <c r="X14" s="23" t="s">
        <v>59</v>
      </c>
      <c r="Y14" s="24"/>
      <c r="Z14" s="100" t="s">
        <v>49</v>
      </c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11" t="str">
        <f>Z13</f>
        <v>&lt;/Polygon&gt;</v>
      </c>
      <c r="BA14" s="98"/>
      <c r="BB14" s="6"/>
    </row>
    <row r="15" spans="1:55" s="4" customFormat="1" ht="13">
      <c r="B15" s="186"/>
      <c r="C15" s="35"/>
      <c r="D15" s="187"/>
      <c r="E15" s="153"/>
      <c r="F15" s="144"/>
      <c r="G15" s="145"/>
      <c r="H15" s="145"/>
      <c r="I15" s="144"/>
      <c r="J15" s="154"/>
      <c r="K15" s="160"/>
      <c r="L15" s="156"/>
      <c r="M15" s="156"/>
      <c r="N15" s="193">
        <v>1612224.9800475</v>
      </c>
      <c r="O15" s="193">
        <v>521156.40734399902</v>
      </c>
      <c r="P15" s="156"/>
      <c r="Q15" s="8"/>
      <c r="R15" s="5"/>
      <c r="S15" s="5"/>
      <c r="T15" s="5"/>
      <c r="U15" s="5"/>
      <c r="V15" s="5"/>
      <c r="W15" s="5"/>
      <c r="X15" s="25" t="str">
        <f t="shared" ref="X15:X19" si="0">CONCATENATE(O15,",",N15)</f>
        <v>521156.407343999,1612224.9800475</v>
      </c>
      <c r="Y15" s="26"/>
      <c r="Z15" s="100" t="s">
        <v>50</v>
      </c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11" t="str">
        <f>Z14</f>
        <v>&lt;Polygon_TD&gt;</v>
      </c>
      <c r="BA15" s="98"/>
      <c r="BB15" s="6"/>
      <c r="BC15" s="4" t="s">
        <v>65</v>
      </c>
    </row>
    <row r="16" spans="1:55" s="4" customFormat="1" ht="13" customHeight="1">
      <c r="A16" s="7"/>
      <c r="B16" s="188" t="s">
        <v>238</v>
      </c>
      <c r="C16" s="1" t="s">
        <v>105</v>
      </c>
      <c r="D16" s="182">
        <v>1</v>
      </c>
      <c r="E16" s="210" t="s">
        <v>206</v>
      </c>
      <c r="F16" s="197">
        <f t="shared" ref="F16:F21" si="1">IF(E16="N", 1, IF(E16="S", -1))</f>
        <v>1</v>
      </c>
      <c r="G16" s="198">
        <v>31</v>
      </c>
      <c r="H16" s="198">
        <v>59</v>
      </c>
      <c r="I16" s="197">
        <f t="shared" ref="I16:I21" si="2">IF(J16="E", 1, IF(J16="W", -1))</f>
        <v>-1</v>
      </c>
      <c r="J16" s="211" t="s">
        <v>207</v>
      </c>
      <c r="K16" s="202">
        <v>5704.96</v>
      </c>
      <c r="L16" s="158">
        <f t="shared" ref="L16:L19" si="3">TRUNC(COS(RADIANS(Q16))*F16*K16,2)</f>
        <v>4838.95</v>
      </c>
      <c r="M16" s="158">
        <f t="shared" ref="M16:M19" si="4">TRUNC(SIN(RADIANS(Q16))*I16*K16,2)</f>
        <v>-3021.76</v>
      </c>
      <c r="N16" s="192">
        <f t="shared" ref="N16" si="5">N15+L16</f>
        <v>1617063.9300474999</v>
      </c>
      <c r="O16" s="192">
        <f t="shared" ref="O16" si="6">O15+M16</f>
        <v>518134.64734399901</v>
      </c>
      <c r="P16" s="161" t="s">
        <v>106</v>
      </c>
      <c r="Q16" s="27">
        <f t="shared" ref="Q16:Q19" si="7">+G16+H16/60</f>
        <v>31.983333333333334</v>
      </c>
      <c r="R16" s="5"/>
      <c r="S16" s="5"/>
      <c r="T16" s="196"/>
      <c r="U16" s="196"/>
      <c r="V16" s="196"/>
      <c r="W16" s="196"/>
      <c r="X16" s="25" t="str">
        <f t="shared" si="0"/>
        <v>518134.647343999,1617063.9300475</v>
      </c>
      <c r="Y16" s="25" t="str">
        <f t="shared" ref="Y16:Y19" si="8">CONCATENATE(B16," ",C16," ",D16,"     ",E16,IF(G16&lt;10,CONCATENATE("0",G16),G16)," ","-",IF(H16&lt;10,CONCATENATE("0",H16),H16)," ",J16,"     ",IF((K16-TRUNC(K16))&lt;&gt;0,IF(K16&lt;10,CONCATENATE("0",ROUND(K16,2)," M."),ROUND(K16,2)),CONCATENATE(IF(K16&lt;10,CONCATENATE("0",ROUND(K16,2)),ROUND(K16,2)),".00 M")))</f>
        <v>BL - 1     N31 -59 W     5704.96</v>
      </c>
      <c r="Z16" s="100" t="s">
        <v>178</v>
      </c>
      <c r="AA16" s="101" t="s">
        <v>179</v>
      </c>
      <c r="AB16" s="100" t="s">
        <v>180</v>
      </c>
      <c r="AC16" s="101" t="s">
        <v>181</v>
      </c>
      <c r="AD16" s="100" t="s">
        <v>182</v>
      </c>
      <c r="AE16" s="101" t="s">
        <v>183</v>
      </c>
      <c r="AF16" s="100" t="s">
        <v>184</v>
      </c>
      <c r="AG16" s="101" t="s">
        <v>185</v>
      </c>
      <c r="AH16" s="100" t="s">
        <v>186</v>
      </c>
      <c r="AI16" s="101" t="s">
        <v>187</v>
      </c>
      <c r="AJ16" s="100" t="s">
        <v>188</v>
      </c>
      <c r="AK16" s="101" t="s">
        <v>189</v>
      </c>
      <c r="AL16" s="100" t="s">
        <v>190</v>
      </c>
      <c r="AM16" s="101" t="s">
        <v>191</v>
      </c>
      <c r="AN16" s="100" t="s">
        <v>192</v>
      </c>
      <c r="AO16" s="101" t="s">
        <v>193</v>
      </c>
      <c r="AP16" s="100" t="s">
        <v>194</v>
      </c>
      <c r="AQ16" s="101" t="s">
        <v>195</v>
      </c>
      <c r="AR16" s="100" t="s">
        <v>142</v>
      </c>
      <c r="AS16" s="100"/>
      <c r="AT16" s="100" t="s">
        <v>196</v>
      </c>
      <c r="AU16" s="100"/>
      <c r="AV16" s="100" t="s">
        <v>243</v>
      </c>
      <c r="AW16" s="100"/>
      <c r="AX16" s="100" t="s">
        <v>242</v>
      </c>
      <c r="AZ16" s="177" t="str">
        <f>CONCATENATE("&lt;TD&gt;",Z16,B16,AA16,AB16,D16,AC16,AD16,E16,AE16,AF16,G16,AG16,AH16,H16,AI16,AJ16,J16,AK16,AL16,K16,AM16,AN16,N16,AO16,AP16,O16,AQ16,AR16,T16,AS16,AT16,U16,AU16,AV16,V16,AW16,AX16,W16,AY16,"&lt;/TD&gt;")</f>
        <v>&lt;TD&gt;&lt;StartPoint&gt;BL&lt;/StartPoint&gt;&lt;EndPoint&gt;1&lt;/EndPoint&gt;&lt;NorthSouth&gt;N&lt;/NorthSouth&gt;&lt;Degree&gt;31&lt;/Degree&gt;&lt;Minutes&gt;59&lt;/Minutes&gt;&lt;EastWest&gt;W&lt;/EastWest&gt;&lt;Distance&gt;5704.96&lt;/Distance&gt;&lt;LocalNorthing&gt;1617063.9300475&lt;/LocalNorthing&gt;&lt;LocalEasting&gt;518134.647343999&lt;/LocalEasting&gt;&lt;AdjoiningDirection /&gt;&lt;LotNo /&gt;&lt;BlockNo /&gt;&lt;PlanNo /&gt;&lt;/TD&gt;</v>
      </c>
      <c r="BA16" s="6"/>
      <c r="BB16" s="98" t="s">
        <v>65</v>
      </c>
    </row>
    <row r="17" spans="1:55" ht="13" customHeight="1">
      <c r="A17" s="18"/>
      <c r="B17" s="188">
        <v>1</v>
      </c>
      <c r="C17" s="1" t="s">
        <v>131</v>
      </c>
      <c r="D17" s="182">
        <v>2</v>
      </c>
      <c r="E17" s="189" t="s">
        <v>208</v>
      </c>
      <c r="F17" s="199">
        <f t="shared" si="1"/>
        <v>1</v>
      </c>
      <c r="G17" s="190">
        <v>50</v>
      </c>
      <c r="H17" s="190">
        <v>14</v>
      </c>
      <c r="I17" s="199">
        <f t="shared" si="2"/>
        <v>-1</v>
      </c>
      <c r="J17" s="133" t="s">
        <v>209</v>
      </c>
      <c r="K17" s="200">
        <v>60.08</v>
      </c>
      <c r="L17" s="158">
        <f t="shared" si="3"/>
        <v>38.43</v>
      </c>
      <c r="M17" s="158">
        <f t="shared" si="4"/>
        <v>-46.18</v>
      </c>
      <c r="N17" s="192">
        <f t="shared" ref="N17:N23" si="9">N16+L17</f>
        <v>1617102.3600474999</v>
      </c>
      <c r="O17" s="192">
        <f t="shared" ref="O17:O23" si="10">O16+M17</f>
        <v>518088.46734399901</v>
      </c>
      <c r="P17" s="209" t="s">
        <v>106</v>
      </c>
      <c r="Q17" s="27">
        <f t="shared" si="7"/>
        <v>50.233333333333334</v>
      </c>
      <c r="R17" s="28">
        <f>M17</f>
        <v>-46.18</v>
      </c>
      <c r="S17" s="20">
        <f t="shared" ref="S17:S19" si="11">R17*L17</f>
        <v>-1774.6974</v>
      </c>
      <c r="T17" s="196" t="s">
        <v>231</v>
      </c>
      <c r="U17" s="196">
        <v>105</v>
      </c>
      <c r="V17" s="196" t="s">
        <v>149</v>
      </c>
      <c r="W17" s="196" t="s">
        <v>3</v>
      </c>
      <c r="X17" s="25" t="str">
        <f t="shared" si="0"/>
        <v>518088.467343999,1617102.3600475</v>
      </c>
      <c r="Y17" s="25" t="str">
        <f t="shared" si="8"/>
        <v>1 - 2     N50 -14 W     60.08</v>
      </c>
      <c r="Z17" s="100" t="s">
        <v>178</v>
      </c>
      <c r="AA17" s="101" t="s">
        <v>179</v>
      </c>
      <c r="AB17" s="100" t="s">
        <v>180</v>
      </c>
      <c r="AC17" s="101" t="s">
        <v>181</v>
      </c>
      <c r="AD17" s="100" t="s">
        <v>182</v>
      </c>
      <c r="AE17" s="101" t="s">
        <v>183</v>
      </c>
      <c r="AF17" s="100" t="s">
        <v>184</v>
      </c>
      <c r="AG17" s="101" t="s">
        <v>185</v>
      </c>
      <c r="AH17" s="100" t="s">
        <v>186</v>
      </c>
      <c r="AI17" s="101" t="s">
        <v>187</v>
      </c>
      <c r="AJ17" s="100" t="s">
        <v>188</v>
      </c>
      <c r="AK17" s="101" t="s">
        <v>189</v>
      </c>
      <c r="AL17" s="100" t="s">
        <v>190</v>
      </c>
      <c r="AM17" s="101" t="s">
        <v>191</v>
      </c>
      <c r="AN17" s="100" t="s">
        <v>192</v>
      </c>
      <c r="AO17" s="101" t="s">
        <v>193</v>
      </c>
      <c r="AP17" s="100" t="s">
        <v>194</v>
      </c>
      <c r="AQ17" s="101" t="s">
        <v>195</v>
      </c>
      <c r="AR17" s="100" t="s">
        <v>197</v>
      </c>
      <c r="AS17" s="101" t="s">
        <v>198</v>
      </c>
      <c r="AT17" s="100" t="s">
        <v>199</v>
      </c>
      <c r="AU17" s="101" t="s">
        <v>200</v>
      </c>
      <c r="AV17" s="100" t="s">
        <v>201</v>
      </c>
      <c r="AW17" s="101" t="s">
        <v>202</v>
      </c>
      <c r="AX17" s="100" t="s">
        <v>203</v>
      </c>
      <c r="AY17" s="101" t="s">
        <v>204</v>
      </c>
      <c r="AZ17" s="177" t="str">
        <f>CONCATENATE("&lt;TD&gt;",Z17,B17,AA17,AB17,D17,AC17,AD17,E17,AE17,AF17,G17,AG17,AH17,H17,AI17,AJ17,J17,AK17,AL17,K17,AM17,AN17,N17,AO17,AP17,O17,AQ17,AR17,T17,AS17,AT17,U17,AU17,AV17,V17,AW17,AX17,W17,AY17,"&lt;/TD&gt;")</f>
        <v>&lt;TD&gt;&lt;StartPoint&gt;1&lt;/StartPoint&gt;&lt;EndPoint&gt;2&lt;/EndPoint&gt;&lt;NorthSouth&gt;N&lt;/NorthSouth&gt;&lt;Degree&gt;50&lt;/Degree&gt;&lt;Minutes&gt;14&lt;/Minutes&gt;&lt;EastWest&gt;W&lt;/EastWest&gt;&lt;Distance&gt;60.08&lt;/Distance&gt;&lt;LocalNorthing&gt;1617102.3600475&lt;/LocalNorthing&gt;&lt;LocalEasting&gt;518088.467343999&lt;/LocalEasting&gt;&lt;AdjoiningDirection&gt;NE&lt;/AdjoiningDirection&gt;&lt;LotNo&gt;105&lt;/LotNo&gt;&lt;BlockNo&gt;7&lt;/BlockNo&gt;&lt;PlanNo&gt;PSD-9876&lt;/PlanNo&gt;&lt;/TD&gt;</v>
      </c>
      <c r="BB17" s="6"/>
      <c r="BC17" s="98" t="s">
        <v>65</v>
      </c>
    </row>
    <row r="18" spans="1:55" ht="13" customHeight="1">
      <c r="A18" s="7"/>
      <c r="B18" s="188">
        <v>2</v>
      </c>
      <c r="C18" s="1" t="s">
        <v>131</v>
      </c>
      <c r="D18" s="182">
        <v>3</v>
      </c>
      <c r="E18" s="189" t="s">
        <v>210</v>
      </c>
      <c r="F18" s="199">
        <f t="shared" si="1"/>
        <v>1</v>
      </c>
      <c r="G18" s="190">
        <v>71</v>
      </c>
      <c r="H18" s="190">
        <v>9</v>
      </c>
      <c r="I18" s="199">
        <f t="shared" si="2"/>
        <v>-1</v>
      </c>
      <c r="J18" s="133" t="s">
        <v>240</v>
      </c>
      <c r="K18" s="200">
        <v>20.12</v>
      </c>
      <c r="L18" s="158">
        <f t="shared" si="3"/>
        <v>6.5</v>
      </c>
      <c r="M18" s="158">
        <f t="shared" si="4"/>
        <v>-19.04</v>
      </c>
      <c r="N18" s="192">
        <f t="shared" si="9"/>
        <v>1617108.8600474999</v>
      </c>
      <c r="O18" s="192">
        <f t="shared" si="10"/>
        <v>518069.42734399904</v>
      </c>
      <c r="P18" s="209" t="s">
        <v>64</v>
      </c>
      <c r="Q18" s="27">
        <f t="shared" si="7"/>
        <v>71.150000000000006</v>
      </c>
      <c r="R18" s="28">
        <f>M18+M17+R17</f>
        <v>-111.4</v>
      </c>
      <c r="S18" s="20">
        <f t="shared" si="11"/>
        <v>-724.1</v>
      </c>
      <c r="T18" s="196" t="s">
        <v>232</v>
      </c>
      <c r="U18" s="196" t="s">
        <v>205</v>
      </c>
      <c r="V18" s="196" t="s">
        <v>149</v>
      </c>
      <c r="W18" s="196" t="s">
        <v>4</v>
      </c>
      <c r="X18" s="25" t="str">
        <f t="shared" si="0"/>
        <v>518069.427343999,1617108.8600475</v>
      </c>
      <c r="Y18" s="25" t="str">
        <f t="shared" si="8"/>
        <v>2 - 3     N71 -09 W     20.12</v>
      </c>
      <c r="Z18" s="100" t="s">
        <v>178</v>
      </c>
      <c r="AA18" s="101" t="s">
        <v>179</v>
      </c>
      <c r="AB18" s="100" t="s">
        <v>180</v>
      </c>
      <c r="AC18" s="101" t="s">
        <v>181</v>
      </c>
      <c r="AD18" s="100" t="s">
        <v>182</v>
      </c>
      <c r="AE18" s="101" t="s">
        <v>183</v>
      </c>
      <c r="AF18" s="100" t="s">
        <v>184</v>
      </c>
      <c r="AG18" s="101" t="s">
        <v>185</v>
      </c>
      <c r="AH18" s="100" t="s">
        <v>186</v>
      </c>
      <c r="AI18" s="101" t="s">
        <v>187</v>
      </c>
      <c r="AJ18" s="100" t="s">
        <v>188</v>
      </c>
      <c r="AK18" s="101" t="s">
        <v>189</v>
      </c>
      <c r="AL18" s="100" t="s">
        <v>190</v>
      </c>
      <c r="AM18" s="101" t="s">
        <v>191</v>
      </c>
      <c r="AN18" s="100" t="s">
        <v>192</v>
      </c>
      <c r="AO18" s="101" t="s">
        <v>193</v>
      </c>
      <c r="AP18" s="100" t="s">
        <v>194</v>
      </c>
      <c r="AQ18" s="101" t="s">
        <v>195</v>
      </c>
      <c r="AR18" s="100" t="s">
        <v>197</v>
      </c>
      <c r="AS18" s="101" t="s">
        <v>198</v>
      </c>
      <c r="AT18" s="100" t="s">
        <v>199</v>
      </c>
      <c r="AU18" s="101" t="s">
        <v>200</v>
      </c>
      <c r="AV18" s="100" t="s">
        <v>201</v>
      </c>
      <c r="AW18" s="101" t="s">
        <v>202</v>
      </c>
      <c r="AX18" s="100" t="s">
        <v>203</v>
      </c>
      <c r="AY18" s="101" t="s">
        <v>204</v>
      </c>
      <c r="AZ18" s="177" t="str">
        <f t="shared" ref="AZ18:AZ19" si="12">CONCATENATE("&lt;TD&gt;",Z18,B18,AA18,AB18,D18,AC18,AD18,E18,AE18,AF18,G18,AG18,AH18,H18,AI18,AJ18,J18,AK18,AL18,K18,AM18,AN18,N18,AO18,AP18,O18,AQ18,AR18,T18,AS18,AT18,U18,AU18,AV18,V18,AW18,AX18,W18,AY18,"&lt;/TD&gt;")</f>
        <v>&lt;TD&gt;&lt;StartPoint&gt;2&lt;/StartPoint&gt;&lt;EndPoint&gt;3&lt;/EndPoint&gt;&lt;NorthSouth&gt;N&lt;/NorthSouth&gt;&lt;Degree&gt;71&lt;/Degree&gt;&lt;Minutes&gt;9&lt;/Minutes&gt;&lt;EastWest&gt;W&lt;/EastWest&gt;&lt;Distance&gt;20.12&lt;/Distance&gt;&lt;LocalNorthing&gt;1617108.8600475&lt;/LocalNorthing&gt;&lt;LocalEasting&gt;518069.427343999&lt;/LocalEasting&gt;&lt;AdjoiningDirection&gt;SE&lt;/AdjoiningDirection&gt;&lt;LotNo&gt;106&lt;/LotNo&gt;&lt;BlockNo&gt;7&lt;/BlockNo&gt;&lt;PlanNo&gt;PSD--098&lt;/PlanNo&gt;&lt;/TD&gt;</v>
      </c>
      <c r="BB18" s="6"/>
      <c r="BC18" s="98" t="s">
        <v>65</v>
      </c>
    </row>
    <row r="19" spans="1:55" ht="13" customHeight="1">
      <c r="A19" s="7"/>
      <c r="B19" s="188">
        <v>3</v>
      </c>
      <c r="C19" s="1" t="s">
        <v>131</v>
      </c>
      <c r="D19" s="182">
        <v>4</v>
      </c>
      <c r="E19" s="189" t="s">
        <v>211</v>
      </c>
      <c r="F19" s="199">
        <f t="shared" si="1"/>
        <v>1</v>
      </c>
      <c r="G19" s="201">
        <v>53</v>
      </c>
      <c r="H19" s="201">
        <v>14</v>
      </c>
      <c r="I19" s="199">
        <f t="shared" si="2"/>
        <v>1</v>
      </c>
      <c r="J19" s="133" t="s">
        <v>212</v>
      </c>
      <c r="K19" s="200">
        <v>25.3</v>
      </c>
      <c r="L19" s="158">
        <f t="shared" si="3"/>
        <v>15.14</v>
      </c>
      <c r="M19" s="158">
        <f t="shared" si="4"/>
        <v>20.260000000000002</v>
      </c>
      <c r="N19" s="192">
        <f t="shared" si="9"/>
        <v>1617124.0000474998</v>
      </c>
      <c r="O19" s="192">
        <f t="shared" si="10"/>
        <v>518089.68734399904</v>
      </c>
      <c r="P19" s="209" t="s">
        <v>64</v>
      </c>
      <c r="Q19" s="27">
        <f t="shared" si="7"/>
        <v>53.233333333333334</v>
      </c>
      <c r="R19" s="28">
        <f t="shared" ref="R19" si="13">M19+M18+R18</f>
        <v>-110.18</v>
      </c>
      <c r="S19" s="20">
        <f t="shared" si="11"/>
        <v>-1668.1252000000002</v>
      </c>
      <c r="T19" s="196" t="s">
        <v>232</v>
      </c>
      <c r="U19" s="196">
        <v>10</v>
      </c>
      <c r="V19" s="196"/>
      <c r="W19" s="196" t="s">
        <v>233</v>
      </c>
      <c r="X19" s="25" t="str">
        <f t="shared" si="0"/>
        <v>518089.687343999,1617124.0000475</v>
      </c>
      <c r="Y19" s="25" t="str">
        <f t="shared" si="8"/>
        <v>3 - 4     N53 -14 E     25.3</v>
      </c>
      <c r="Z19" s="100" t="s">
        <v>178</v>
      </c>
      <c r="AA19" s="101" t="s">
        <v>179</v>
      </c>
      <c r="AB19" s="100" t="s">
        <v>180</v>
      </c>
      <c r="AC19" s="101" t="s">
        <v>181</v>
      </c>
      <c r="AD19" s="100" t="s">
        <v>182</v>
      </c>
      <c r="AE19" s="101" t="s">
        <v>183</v>
      </c>
      <c r="AF19" s="100" t="s">
        <v>184</v>
      </c>
      <c r="AG19" s="101" t="s">
        <v>185</v>
      </c>
      <c r="AH19" s="100" t="s">
        <v>186</v>
      </c>
      <c r="AI19" s="101" t="s">
        <v>187</v>
      </c>
      <c r="AJ19" s="100" t="s">
        <v>188</v>
      </c>
      <c r="AK19" s="101" t="s">
        <v>189</v>
      </c>
      <c r="AL19" s="100" t="s">
        <v>190</v>
      </c>
      <c r="AM19" s="101" t="s">
        <v>191</v>
      </c>
      <c r="AN19" s="100" t="s">
        <v>192</v>
      </c>
      <c r="AO19" s="101" t="s">
        <v>193</v>
      </c>
      <c r="AP19" s="100" t="s">
        <v>194</v>
      </c>
      <c r="AQ19" s="101" t="s">
        <v>195</v>
      </c>
      <c r="AR19" s="100" t="s">
        <v>197</v>
      </c>
      <c r="AS19" s="101" t="s">
        <v>198</v>
      </c>
      <c r="AT19" s="100" t="s">
        <v>199</v>
      </c>
      <c r="AU19" s="101" t="s">
        <v>200</v>
      </c>
      <c r="AV19" s="100" t="s">
        <v>201</v>
      </c>
      <c r="AW19" s="101" t="s">
        <v>202</v>
      </c>
      <c r="AX19" s="100" t="s">
        <v>203</v>
      </c>
      <c r="AY19" s="101" t="s">
        <v>204</v>
      </c>
      <c r="AZ19" s="177" t="str">
        <f t="shared" si="12"/>
        <v>&lt;TD&gt;&lt;StartPoint&gt;3&lt;/StartPoint&gt;&lt;EndPoint&gt;4&lt;/EndPoint&gt;&lt;NorthSouth&gt;N&lt;/NorthSouth&gt;&lt;Degree&gt;53&lt;/Degree&gt;&lt;Minutes&gt;14&lt;/Minutes&gt;&lt;EastWest&gt;E&lt;/EastWest&gt;&lt;Distance&gt;25.3&lt;/Distance&gt;&lt;LocalNorthing&gt;1617124.0000475&lt;/LocalNorthing&gt;&lt;LocalEasting&gt;518089.687343999&lt;/LocalEasting&gt;&lt;AdjoiningDirection&gt;SE&lt;/AdjoiningDirection&gt;&lt;LotNo&gt;10&lt;/LotNo&gt;&lt;BlockNo&gt;&lt;/BlockNo&gt;&lt;PlanNo&gt;Angeles Cadastre&lt;/PlanNo&gt;&lt;/TD&gt;</v>
      </c>
      <c r="BB19" s="12"/>
      <c r="BC19" s="98" t="s">
        <v>65</v>
      </c>
    </row>
    <row r="20" spans="1:55" ht="13" customHeight="1">
      <c r="A20" s="7"/>
      <c r="B20" s="188">
        <v>4</v>
      </c>
      <c r="C20" s="1" t="s">
        <v>131</v>
      </c>
      <c r="D20" s="182">
        <v>5</v>
      </c>
      <c r="E20" s="189" t="s">
        <v>210</v>
      </c>
      <c r="F20" s="199">
        <f t="shared" si="1"/>
        <v>1</v>
      </c>
      <c r="G20" s="201">
        <v>59</v>
      </c>
      <c r="H20" s="201">
        <v>31</v>
      </c>
      <c r="I20" s="199">
        <f t="shared" si="2"/>
        <v>1</v>
      </c>
      <c r="J20" s="133" t="s">
        <v>213</v>
      </c>
      <c r="K20" s="200">
        <v>219.66</v>
      </c>
      <c r="L20" s="158">
        <f t="shared" ref="L20:L22" si="14">TRUNC(COS(RADIANS(Q20))*F20*K20,2)</f>
        <v>111.43</v>
      </c>
      <c r="M20" s="158">
        <f t="shared" ref="M20:M22" si="15">TRUNC(SIN(RADIANS(Q20))*I20*K20,2)</f>
        <v>189.29</v>
      </c>
      <c r="N20" s="192">
        <f t="shared" si="9"/>
        <v>1617235.4300474997</v>
      </c>
      <c r="O20" s="192">
        <f t="shared" si="10"/>
        <v>518278.97734399902</v>
      </c>
      <c r="P20" s="209" t="s">
        <v>64</v>
      </c>
      <c r="Q20" s="27">
        <f t="shared" ref="Q20:Q22" si="16">+G20+H20/60</f>
        <v>59.516666666666666</v>
      </c>
      <c r="R20" s="28">
        <f t="shared" ref="R20:R22" si="17">M20+M19+R19</f>
        <v>99.369999999999976</v>
      </c>
      <c r="S20" s="20">
        <f t="shared" ref="S20:S22" si="18">R20*L20</f>
        <v>11072.799099999998</v>
      </c>
      <c r="T20" s="196" t="s">
        <v>232</v>
      </c>
      <c r="U20" s="196">
        <v>11</v>
      </c>
      <c r="V20" s="196"/>
      <c r="W20" s="196" t="s">
        <v>233</v>
      </c>
      <c r="X20" s="25" t="str">
        <f t="shared" ref="X20:X23" si="19">CONCATENATE(O20,",",N20)</f>
        <v>518278.977343999,1617235.4300475</v>
      </c>
      <c r="Y20" s="25" t="str">
        <f t="shared" ref="Y20:Y23" si="20">CONCATENATE(B20," ",C20," ",D20,"     ",E20,IF(G20&lt;10,CONCATENATE("0",G20),G20)," ","-",IF(H20&lt;10,CONCATENATE("0",H20),H20)," ",J20,"     ",IF((K20-TRUNC(K20))&lt;&gt;0,IF(K20&lt;10,CONCATENATE("0",ROUND(K20,2)," M."),ROUND(K20,2)),CONCATENATE(IF(K20&lt;10,CONCATENATE("0",ROUND(K20,2)),ROUND(K20,2)),".00 M")))</f>
        <v>4 - 5     N59 -31 E     219.66</v>
      </c>
      <c r="Z20" s="100" t="s">
        <v>178</v>
      </c>
      <c r="AA20" s="101" t="s">
        <v>179</v>
      </c>
      <c r="AB20" s="100" t="s">
        <v>180</v>
      </c>
      <c r="AC20" s="101" t="s">
        <v>181</v>
      </c>
      <c r="AD20" s="100" t="s">
        <v>182</v>
      </c>
      <c r="AE20" s="101" t="s">
        <v>183</v>
      </c>
      <c r="AF20" s="100" t="s">
        <v>184</v>
      </c>
      <c r="AG20" s="101" t="s">
        <v>185</v>
      </c>
      <c r="AH20" s="100" t="s">
        <v>186</v>
      </c>
      <c r="AI20" s="101" t="s">
        <v>187</v>
      </c>
      <c r="AJ20" s="100" t="s">
        <v>188</v>
      </c>
      <c r="AK20" s="101" t="s">
        <v>189</v>
      </c>
      <c r="AL20" s="100" t="s">
        <v>190</v>
      </c>
      <c r="AM20" s="101" t="s">
        <v>191</v>
      </c>
      <c r="AN20" s="100" t="s">
        <v>192</v>
      </c>
      <c r="AO20" s="101" t="s">
        <v>193</v>
      </c>
      <c r="AP20" s="100" t="s">
        <v>194</v>
      </c>
      <c r="AQ20" s="101" t="s">
        <v>195</v>
      </c>
      <c r="AR20" s="100" t="s">
        <v>197</v>
      </c>
      <c r="AS20" s="101" t="s">
        <v>198</v>
      </c>
      <c r="AT20" s="100" t="s">
        <v>199</v>
      </c>
      <c r="AU20" s="101" t="s">
        <v>200</v>
      </c>
      <c r="AV20" s="100" t="s">
        <v>201</v>
      </c>
      <c r="AW20" s="101" t="s">
        <v>202</v>
      </c>
      <c r="AX20" s="100" t="s">
        <v>203</v>
      </c>
      <c r="AY20" s="101" t="s">
        <v>204</v>
      </c>
      <c r="AZ20" s="177" t="str">
        <f t="shared" ref="AZ20:AZ23" si="21">CONCATENATE("&lt;TD&gt;",Z20,B20,AA20,AB20,D20,AC20,AD20,E20,AE20,AF20,G20,AG20,AH20,H20,AI20,AJ20,J20,AK20,AL20,K20,AM20,AN20,N20,AO20,AP20,O20,AQ20,AR20,T20,AS20,AT20,U20,AU20,AV20,V20,AW20,AX20,W20,AY20,"&lt;/TD&gt;")</f>
        <v>&lt;TD&gt;&lt;StartPoint&gt;4&lt;/StartPoint&gt;&lt;EndPoint&gt;5&lt;/EndPoint&gt;&lt;NorthSouth&gt;N&lt;/NorthSouth&gt;&lt;Degree&gt;59&lt;/Degree&gt;&lt;Minutes&gt;31&lt;/Minutes&gt;&lt;EastWest&gt;E&lt;/EastWest&gt;&lt;Distance&gt;219.66&lt;/Distance&gt;&lt;LocalNorthing&gt;1617235.4300475&lt;/LocalNorthing&gt;&lt;LocalEasting&gt;518278.977343999&lt;/LocalEasting&gt;&lt;AdjoiningDirection&gt;SE&lt;/AdjoiningDirection&gt;&lt;LotNo&gt;11&lt;/LotNo&gt;&lt;BlockNo&gt;&lt;/BlockNo&gt;&lt;PlanNo&gt;Angeles Cadastre&lt;/PlanNo&gt;&lt;/TD&gt;</v>
      </c>
      <c r="BB20" s="12"/>
      <c r="BC20" s="98" t="s">
        <v>65</v>
      </c>
    </row>
    <row r="21" spans="1:55" ht="13" customHeight="1">
      <c r="A21" s="7"/>
      <c r="B21" s="188">
        <v>5</v>
      </c>
      <c r="C21" s="1" t="s">
        <v>131</v>
      </c>
      <c r="D21" s="182">
        <v>6</v>
      </c>
      <c r="E21" s="189" t="s">
        <v>69</v>
      </c>
      <c r="F21" s="199">
        <f t="shared" si="1"/>
        <v>-1</v>
      </c>
      <c r="G21" s="190">
        <v>13</v>
      </c>
      <c r="H21" s="190">
        <v>47</v>
      </c>
      <c r="I21" s="199">
        <f t="shared" si="2"/>
        <v>1</v>
      </c>
      <c r="J21" s="133" t="s">
        <v>214</v>
      </c>
      <c r="K21" s="200">
        <v>125.35</v>
      </c>
      <c r="L21" s="158">
        <f t="shared" si="14"/>
        <v>-121.74</v>
      </c>
      <c r="M21" s="158">
        <f t="shared" si="15"/>
        <v>29.86</v>
      </c>
      <c r="N21" s="192">
        <f t="shared" si="9"/>
        <v>1617113.6900474997</v>
      </c>
      <c r="O21" s="192">
        <f t="shared" si="10"/>
        <v>518308.83734399901</v>
      </c>
      <c r="P21" s="209" t="s">
        <v>64</v>
      </c>
      <c r="Q21" s="27">
        <f t="shared" si="16"/>
        <v>13.783333333333333</v>
      </c>
      <c r="R21" s="28">
        <f t="shared" si="17"/>
        <v>318.52</v>
      </c>
      <c r="S21" s="20">
        <f t="shared" si="18"/>
        <v>-38776.624799999998</v>
      </c>
      <c r="T21" s="196" t="s">
        <v>232</v>
      </c>
      <c r="U21" s="196">
        <v>12</v>
      </c>
      <c r="V21" s="196"/>
      <c r="W21" s="196" t="s">
        <v>233</v>
      </c>
      <c r="X21" s="25" t="str">
        <f t="shared" si="19"/>
        <v>518308.837343999,1617113.6900475</v>
      </c>
      <c r="Y21" s="25" t="str">
        <f t="shared" si="20"/>
        <v>5 - 6     S13 -47 E     125.35</v>
      </c>
      <c r="Z21" s="100" t="s">
        <v>178</v>
      </c>
      <c r="AA21" s="101" t="s">
        <v>179</v>
      </c>
      <c r="AB21" s="100" t="s">
        <v>180</v>
      </c>
      <c r="AC21" s="101" t="s">
        <v>181</v>
      </c>
      <c r="AD21" s="100" t="s">
        <v>182</v>
      </c>
      <c r="AE21" s="101" t="s">
        <v>183</v>
      </c>
      <c r="AF21" s="100" t="s">
        <v>184</v>
      </c>
      <c r="AG21" s="101" t="s">
        <v>185</v>
      </c>
      <c r="AH21" s="100" t="s">
        <v>186</v>
      </c>
      <c r="AI21" s="101" t="s">
        <v>187</v>
      </c>
      <c r="AJ21" s="100" t="s">
        <v>188</v>
      </c>
      <c r="AK21" s="101" t="s">
        <v>189</v>
      </c>
      <c r="AL21" s="100" t="s">
        <v>190</v>
      </c>
      <c r="AM21" s="101" t="s">
        <v>191</v>
      </c>
      <c r="AN21" s="100" t="s">
        <v>192</v>
      </c>
      <c r="AO21" s="101" t="s">
        <v>193</v>
      </c>
      <c r="AP21" s="100" t="s">
        <v>194</v>
      </c>
      <c r="AQ21" s="101" t="s">
        <v>195</v>
      </c>
      <c r="AR21" s="100" t="s">
        <v>197</v>
      </c>
      <c r="AS21" s="101" t="s">
        <v>198</v>
      </c>
      <c r="AT21" s="100" t="s">
        <v>199</v>
      </c>
      <c r="AU21" s="101" t="s">
        <v>200</v>
      </c>
      <c r="AV21" s="100" t="s">
        <v>201</v>
      </c>
      <c r="AW21" s="101" t="s">
        <v>202</v>
      </c>
      <c r="AX21" s="100" t="s">
        <v>203</v>
      </c>
      <c r="AY21" s="101" t="s">
        <v>204</v>
      </c>
      <c r="AZ21" s="177" t="str">
        <f t="shared" si="21"/>
        <v>&lt;TD&gt;&lt;StartPoint&gt;5&lt;/StartPoint&gt;&lt;EndPoint&gt;6&lt;/EndPoint&gt;&lt;NorthSouth&gt;S&lt;/NorthSouth&gt;&lt;Degree&gt;13&lt;/Degree&gt;&lt;Minutes&gt;47&lt;/Minutes&gt;&lt;EastWest&gt;E&lt;/EastWest&gt;&lt;Distance&gt;125.35&lt;/Distance&gt;&lt;LocalNorthing&gt;1617113.6900475&lt;/LocalNorthing&gt;&lt;LocalEasting&gt;518308.837343999&lt;/LocalEasting&gt;&lt;AdjoiningDirection&gt;SE&lt;/AdjoiningDirection&gt;&lt;LotNo&gt;12&lt;/LotNo&gt;&lt;BlockNo&gt;&lt;/BlockNo&gt;&lt;PlanNo&gt;Angeles Cadastre&lt;/PlanNo&gt;&lt;/TD&gt;</v>
      </c>
      <c r="BB21" s="12"/>
      <c r="BC21" s="98" t="s">
        <v>65</v>
      </c>
    </row>
    <row r="22" spans="1:55" ht="13" customHeight="1">
      <c r="A22" s="7"/>
      <c r="B22" s="188">
        <v>6</v>
      </c>
      <c r="C22" s="1" t="s">
        <v>131</v>
      </c>
      <c r="D22" s="182">
        <v>7</v>
      </c>
      <c r="E22" s="189" t="s">
        <v>55</v>
      </c>
      <c r="F22" s="199">
        <f t="shared" ref="F22" si="22">IF(E22="N", 1, IF(E22="S", -1))</f>
        <v>1</v>
      </c>
      <c r="G22" s="201">
        <v>80</v>
      </c>
      <c r="H22" s="201">
        <v>26</v>
      </c>
      <c r="I22" s="199">
        <f t="shared" ref="I22" si="23">IF(J22="E", 1, IF(J22="W", -1))</f>
        <v>-1</v>
      </c>
      <c r="J22" s="133" t="s">
        <v>240</v>
      </c>
      <c r="K22" s="200">
        <v>50.79</v>
      </c>
      <c r="L22" s="158">
        <f t="shared" si="14"/>
        <v>8.44</v>
      </c>
      <c r="M22" s="158">
        <f t="shared" si="15"/>
        <v>-50.08</v>
      </c>
      <c r="N22" s="192">
        <f t="shared" si="9"/>
        <v>1617122.1300474997</v>
      </c>
      <c r="O22" s="192">
        <f t="shared" si="10"/>
        <v>518258.75734399899</v>
      </c>
      <c r="P22" s="209" t="s">
        <v>64</v>
      </c>
      <c r="Q22" s="27">
        <f t="shared" si="16"/>
        <v>80.433333333333337</v>
      </c>
      <c r="R22" s="28">
        <f t="shared" si="17"/>
        <v>298.29999999999995</v>
      </c>
      <c r="S22" s="20">
        <f t="shared" si="18"/>
        <v>2517.6519999999996</v>
      </c>
      <c r="T22" s="196" t="s">
        <v>232</v>
      </c>
      <c r="U22" s="196">
        <v>13</v>
      </c>
      <c r="V22" s="196"/>
      <c r="W22" s="196" t="s">
        <v>233</v>
      </c>
      <c r="X22" s="25" t="str">
        <f t="shared" si="19"/>
        <v>518258.757343999,1617122.1300475</v>
      </c>
      <c r="Y22" s="25" t="str">
        <f t="shared" si="20"/>
        <v>6 - 7     N80 -26 W     50.79</v>
      </c>
      <c r="Z22" s="100" t="s">
        <v>178</v>
      </c>
      <c r="AA22" s="101" t="s">
        <v>179</v>
      </c>
      <c r="AB22" s="100" t="s">
        <v>180</v>
      </c>
      <c r="AC22" s="101" t="s">
        <v>181</v>
      </c>
      <c r="AD22" s="100" t="s">
        <v>182</v>
      </c>
      <c r="AE22" s="101" t="s">
        <v>183</v>
      </c>
      <c r="AF22" s="100" t="s">
        <v>184</v>
      </c>
      <c r="AG22" s="101" t="s">
        <v>185</v>
      </c>
      <c r="AH22" s="100" t="s">
        <v>186</v>
      </c>
      <c r="AI22" s="101" t="s">
        <v>187</v>
      </c>
      <c r="AJ22" s="100" t="s">
        <v>188</v>
      </c>
      <c r="AK22" s="101" t="s">
        <v>189</v>
      </c>
      <c r="AL22" s="100" t="s">
        <v>190</v>
      </c>
      <c r="AM22" s="101" t="s">
        <v>191</v>
      </c>
      <c r="AN22" s="100" t="s">
        <v>192</v>
      </c>
      <c r="AO22" s="101" t="s">
        <v>193</v>
      </c>
      <c r="AP22" s="100" t="s">
        <v>194</v>
      </c>
      <c r="AQ22" s="101" t="s">
        <v>195</v>
      </c>
      <c r="AR22" s="100" t="s">
        <v>197</v>
      </c>
      <c r="AS22" s="101" t="s">
        <v>198</v>
      </c>
      <c r="AT22" s="100" t="s">
        <v>199</v>
      </c>
      <c r="AU22" s="101" t="s">
        <v>200</v>
      </c>
      <c r="AV22" s="100" t="s">
        <v>201</v>
      </c>
      <c r="AW22" s="101" t="s">
        <v>202</v>
      </c>
      <c r="AX22" s="100" t="s">
        <v>203</v>
      </c>
      <c r="AY22" s="101" t="s">
        <v>204</v>
      </c>
      <c r="AZ22" s="177" t="str">
        <f t="shared" si="21"/>
        <v>&lt;TD&gt;&lt;StartPoint&gt;6&lt;/StartPoint&gt;&lt;EndPoint&gt;7&lt;/EndPoint&gt;&lt;NorthSouth&gt;N&lt;/NorthSouth&gt;&lt;Degree&gt;80&lt;/Degree&gt;&lt;Minutes&gt;26&lt;/Minutes&gt;&lt;EastWest&gt;W&lt;/EastWest&gt;&lt;Distance&gt;50.79&lt;/Distance&gt;&lt;LocalNorthing&gt;1617122.1300475&lt;/LocalNorthing&gt;&lt;LocalEasting&gt;518258.757343999&lt;/LocalEasting&gt;&lt;AdjoiningDirection&gt;SE&lt;/AdjoiningDirection&gt;&lt;LotNo&gt;13&lt;/LotNo&gt;&lt;BlockNo&gt;&lt;/BlockNo&gt;&lt;PlanNo&gt;Angeles Cadastre&lt;/PlanNo&gt;&lt;/TD&gt;</v>
      </c>
      <c r="BB22" s="12"/>
      <c r="BC22" s="98" t="s">
        <v>65</v>
      </c>
    </row>
    <row r="23" spans="1:55" ht="13" customHeight="1">
      <c r="A23" s="7"/>
      <c r="B23" s="188">
        <v>7</v>
      </c>
      <c r="C23" s="1" t="s">
        <v>131</v>
      </c>
      <c r="D23" s="182">
        <v>1</v>
      </c>
      <c r="E23" s="189" t="s">
        <v>215</v>
      </c>
      <c r="F23" s="199">
        <f t="shared" ref="F23" si="24">IF(E23="N", 1, IF(E23="S", -1))</f>
        <v>-1</v>
      </c>
      <c r="G23" s="201">
        <v>64</v>
      </c>
      <c r="H23" s="201">
        <v>52</v>
      </c>
      <c r="I23" s="199">
        <f t="shared" ref="I23" si="25">IF(J23="E", 1, IF(J23="W", -1))</f>
        <v>-1</v>
      </c>
      <c r="J23" s="133" t="s">
        <v>240</v>
      </c>
      <c r="K23" s="200">
        <v>137.11000000000001</v>
      </c>
      <c r="L23" s="158">
        <f t="shared" ref="L23" si="26">TRUNC(COS(RADIANS(Q23))*F23*K23,2)</f>
        <v>-58.23</v>
      </c>
      <c r="M23" s="158">
        <f t="shared" ref="M23" si="27">TRUNC(SIN(RADIANS(Q23))*I23*K23,2)</f>
        <v>-124.12</v>
      </c>
      <c r="N23" s="192">
        <f t="shared" si="9"/>
        <v>1617063.9000474997</v>
      </c>
      <c r="O23" s="192">
        <f t="shared" si="10"/>
        <v>518134.637343999</v>
      </c>
      <c r="P23" s="209" t="s">
        <v>64</v>
      </c>
      <c r="Q23" s="27">
        <f t="shared" ref="Q23" si="28">+G23+H23/60</f>
        <v>64.86666666666666</v>
      </c>
      <c r="R23" s="28">
        <f t="shared" ref="R23" si="29">M23+M22+R22</f>
        <v>124.09999999999997</v>
      </c>
      <c r="S23" s="20">
        <f t="shared" ref="S23" si="30">R23*L23</f>
        <v>-7226.342999999998</v>
      </c>
      <c r="T23" s="196" t="s">
        <v>232</v>
      </c>
      <c r="U23" s="196">
        <v>16</v>
      </c>
      <c r="V23" s="196"/>
      <c r="W23" s="196" t="s">
        <v>233</v>
      </c>
      <c r="X23" s="25" t="str">
        <f t="shared" si="19"/>
        <v>518134.637343999,1617063.9000475</v>
      </c>
      <c r="Y23" s="25" t="str">
        <f t="shared" si="20"/>
        <v>7 - 1     S64 -52 W     137.11</v>
      </c>
      <c r="Z23" s="100" t="s">
        <v>178</v>
      </c>
      <c r="AA23" s="101" t="s">
        <v>179</v>
      </c>
      <c r="AB23" s="100" t="s">
        <v>180</v>
      </c>
      <c r="AC23" s="101" t="s">
        <v>181</v>
      </c>
      <c r="AD23" s="100" t="s">
        <v>182</v>
      </c>
      <c r="AE23" s="101" t="s">
        <v>183</v>
      </c>
      <c r="AF23" s="100" t="s">
        <v>184</v>
      </c>
      <c r="AG23" s="101" t="s">
        <v>185</v>
      </c>
      <c r="AH23" s="100" t="s">
        <v>186</v>
      </c>
      <c r="AI23" s="101" t="s">
        <v>187</v>
      </c>
      <c r="AJ23" s="100" t="s">
        <v>188</v>
      </c>
      <c r="AK23" s="101" t="s">
        <v>189</v>
      </c>
      <c r="AL23" s="100" t="s">
        <v>190</v>
      </c>
      <c r="AM23" s="101" t="s">
        <v>191</v>
      </c>
      <c r="AN23" s="100" t="s">
        <v>192</v>
      </c>
      <c r="AO23" s="101" t="s">
        <v>193</v>
      </c>
      <c r="AP23" s="100" t="s">
        <v>194</v>
      </c>
      <c r="AQ23" s="101" t="s">
        <v>195</v>
      </c>
      <c r="AR23" s="100" t="s">
        <v>197</v>
      </c>
      <c r="AS23" s="101" t="s">
        <v>198</v>
      </c>
      <c r="AT23" s="100" t="s">
        <v>199</v>
      </c>
      <c r="AU23" s="101" t="s">
        <v>200</v>
      </c>
      <c r="AV23" s="100" t="s">
        <v>201</v>
      </c>
      <c r="AW23" s="101" t="s">
        <v>202</v>
      </c>
      <c r="AX23" s="100" t="s">
        <v>203</v>
      </c>
      <c r="AY23" s="101" t="s">
        <v>204</v>
      </c>
      <c r="AZ23" s="177" t="str">
        <f t="shared" si="21"/>
        <v>&lt;TD&gt;&lt;StartPoint&gt;7&lt;/StartPoint&gt;&lt;EndPoint&gt;1&lt;/EndPoint&gt;&lt;NorthSouth&gt;S&lt;/NorthSouth&gt;&lt;Degree&gt;64&lt;/Degree&gt;&lt;Minutes&gt;52&lt;/Minutes&gt;&lt;EastWest&gt;W&lt;/EastWest&gt;&lt;Distance&gt;137.11&lt;/Distance&gt;&lt;LocalNorthing&gt;1617063.9000475&lt;/LocalNorthing&gt;&lt;LocalEasting&gt;518134.637343999&lt;/LocalEasting&gt;&lt;AdjoiningDirection&gt;SE&lt;/AdjoiningDirection&gt;&lt;LotNo&gt;16&lt;/LotNo&gt;&lt;BlockNo&gt;&lt;/BlockNo&gt;&lt;PlanNo&gt;Angeles Cadastre&lt;/PlanNo&gt;&lt;/TD&gt;</v>
      </c>
      <c r="BB23" s="12"/>
      <c r="BC23" s="98" t="s">
        <v>65</v>
      </c>
    </row>
    <row r="24" spans="1:55" s="12" customFormat="1">
      <c r="B24" s="150"/>
      <c r="C24" s="106"/>
      <c r="D24" s="151"/>
      <c r="E24" s="36"/>
      <c r="F24" s="36"/>
      <c r="G24" s="152"/>
      <c r="H24" s="152"/>
      <c r="I24" s="36"/>
      <c r="J24" s="106"/>
      <c r="K24" s="106"/>
      <c r="L24" s="212">
        <f>SUM(L17:L23)</f>
        <v>-2.9999999999994031E-2</v>
      </c>
      <c r="M24" s="212">
        <f>SUM(M17:M23)</f>
        <v>-1.0000000000005116E-2</v>
      </c>
      <c r="N24" s="106"/>
      <c r="O24" s="36" t="s">
        <v>65</v>
      </c>
      <c r="P24" s="160"/>
      <c r="Q24" s="19"/>
      <c r="R24" s="19"/>
      <c r="S24" s="20">
        <f>SUM(S17:S23)</f>
        <v>-36579.439299999998</v>
      </c>
      <c r="T24" s="20"/>
      <c r="U24" s="20"/>
      <c r="V24" s="20"/>
      <c r="W24" s="20"/>
      <c r="X24" s="127"/>
      <c r="Y24" s="19"/>
      <c r="AD24" s="101"/>
      <c r="AE24" s="101"/>
      <c r="AF24" s="101"/>
      <c r="AG24" s="101"/>
      <c r="AH24" s="101"/>
      <c r="AI24" s="101"/>
      <c r="AJ24" s="101"/>
      <c r="AK24" s="101"/>
      <c r="AL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78" t="s">
        <v>135</v>
      </c>
      <c r="BA24" s="98"/>
      <c r="BB24" s="98"/>
    </row>
    <row r="25" spans="1:55" s="12" customFormat="1" ht="13" thickBot="1">
      <c r="B25" s="191"/>
      <c r="C25" s="135"/>
      <c r="D25" s="135" t="s">
        <v>66</v>
      </c>
      <c r="E25" s="136">
        <f>TRUNC(ABS(SUM(S17:S23))/2,2)</f>
        <v>18289.71</v>
      </c>
      <c r="F25" s="136"/>
      <c r="G25" s="137"/>
      <c r="H25" s="138" t="s">
        <v>67</v>
      </c>
      <c r="I25" s="139"/>
      <c r="J25" s="139"/>
      <c r="K25" s="140"/>
      <c r="L25" s="162"/>
      <c r="M25" s="141"/>
      <c r="N25" s="141" t="s">
        <v>121</v>
      </c>
      <c r="O25" s="142">
        <f>SUM(K17:K23)/E25</f>
        <v>3.4905419495443075E-2</v>
      </c>
      <c r="P25" s="143"/>
      <c r="Q25" s="29"/>
      <c r="R25" s="19"/>
      <c r="AD25" s="101"/>
      <c r="AE25" s="101"/>
      <c r="AF25" s="101"/>
      <c r="AG25" s="101"/>
      <c r="AH25" s="101"/>
      <c r="AI25" s="101"/>
      <c r="AJ25" s="101"/>
      <c r="AK25" s="101"/>
      <c r="AL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78" t="s">
        <v>136</v>
      </c>
      <c r="BA25" s="98"/>
      <c r="BB25" s="98"/>
      <c r="BC25" s="98"/>
    </row>
    <row r="26" spans="1:55">
      <c r="S26" s="37"/>
      <c r="T26" s="37"/>
      <c r="U26" s="37"/>
      <c r="V26" s="37"/>
      <c r="W26" s="37"/>
      <c r="AD26" s="101"/>
      <c r="AE26" s="101"/>
      <c r="AF26" s="101"/>
      <c r="AG26" s="101"/>
      <c r="AH26" s="101"/>
      <c r="AI26" s="101"/>
      <c r="AJ26" s="101"/>
      <c r="AK26" s="101"/>
      <c r="AL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78" t="s">
        <v>137</v>
      </c>
    </row>
    <row r="27" spans="1:55">
      <c r="M27" s="113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</row>
    <row r="28" spans="1:55">
      <c r="M28" s="113"/>
      <c r="T28" s="112"/>
      <c r="U28" s="112"/>
      <c r="V28" s="112"/>
      <c r="W28" s="112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</row>
    <row r="29" spans="1:55">
      <c r="A29" s="12"/>
      <c r="B29" s="12"/>
      <c r="C29" s="12"/>
      <c r="D29" s="12"/>
      <c r="E29" s="12"/>
      <c r="F29" s="12"/>
      <c r="G29" s="114"/>
      <c r="H29" s="114"/>
      <c r="I29" s="12"/>
      <c r="J29" s="12"/>
      <c r="K29" s="12"/>
      <c r="L29" s="12"/>
      <c r="M29" s="113"/>
      <c r="T29" s="112"/>
      <c r="U29" s="112"/>
      <c r="V29" s="112"/>
      <c r="W29" s="112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</row>
    <row r="30" spans="1:55">
      <c r="A30" s="12"/>
      <c r="B30" s="12"/>
      <c r="C30" s="12"/>
      <c r="D30" s="12"/>
      <c r="E30" s="12"/>
      <c r="F30" s="12"/>
      <c r="G30" s="114"/>
      <c r="H30" s="114"/>
      <c r="I30" s="12"/>
      <c r="J30" s="12"/>
      <c r="K30" s="12"/>
      <c r="L30" s="12"/>
      <c r="M30" s="113"/>
      <c r="T30" s="112"/>
      <c r="U30" s="112"/>
      <c r="V30" s="112"/>
      <c r="W30" s="112"/>
      <c r="Z30" s="100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</row>
    <row r="31" spans="1:55">
      <c r="A31" s="12"/>
      <c r="B31" s="12"/>
      <c r="C31" s="12"/>
      <c r="D31" s="12"/>
      <c r="E31" s="12"/>
      <c r="F31" s="12"/>
      <c r="G31" s="114"/>
      <c r="H31" s="114"/>
      <c r="I31" s="12"/>
      <c r="J31" s="12"/>
      <c r="K31" s="12"/>
      <c r="L31" s="12"/>
      <c r="M31" s="113"/>
      <c r="T31" s="112"/>
      <c r="U31" s="112"/>
      <c r="V31" s="112"/>
      <c r="W31" s="112"/>
      <c r="Z31" s="100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</row>
    <row r="32" spans="1:55">
      <c r="A32" s="12"/>
      <c r="B32" s="12"/>
      <c r="C32" s="12"/>
      <c r="D32" s="12"/>
      <c r="E32" s="12"/>
      <c r="F32" s="12"/>
      <c r="G32" s="114"/>
      <c r="H32" s="114"/>
      <c r="I32" s="12"/>
      <c r="J32" s="12"/>
      <c r="K32" s="12"/>
      <c r="L32" s="12"/>
      <c r="M32" s="113"/>
      <c r="T32" s="112"/>
      <c r="U32" s="112"/>
      <c r="V32" s="112"/>
      <c r="W32" s="112"/>
      <c r="Z32" s="100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</row>
    <row r="33" spans="1:55" ht="18">
      <c r="A33" s="12"/>
      <c r="B33" s="12"/>
      <c r="C33" s="12"/>
      <c r="D33" s="12"/>
      <c r="E33" s="12"/>
      <c r="F33" s="12"/>
      <c r="G33" s="114"/>
      <c r="H33" s="114"/>
      <c r="I33" s="12"/>
      <c r="J33" s="12"/>
      <c r="K33" s="12"/>
      <c r="L33" s="12"/>
      <c r="M33" s="115"/>
      <c r="Z33" s="100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</row>
    <row r="34" spans="1:55">
      <c r="A34" s="12"/>
      <c r="B34" s="116"/>
      <c r="C34" s="117"/>
      <c r="D34" s="118"/>
      <c r="E34" s="3"/>
      <c r="F34" s="119"/>
      <c r="G34" s="120"/>
      <c r="H34" s="120"/>
      <c r="I34" s="119"/>
      <c r="J34" s="3"/>
      <c r="K34" s="121"/>
      <c r="L34" s="122"/>
      <c r="M34" s="122"/>
      <c r="Z34" s="100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</row>
    <row r="35" spans="1:55" s="111" customFormat="1">
      <c r="A35" s="12"/>
      <c r="B35" s="124"/>
      <c r="C35" s="117"/>
      <c r="D35" s="118"/>
      <c r="E35" s="119"/>
      <c r="F35" s="119"/>
      <c r="G35" s="120"/>
      <c r="H35" s="120"/>
      <c r="I35" s="119"/>
      <c r="J35" s="119"/>
      <c r="K35" s="20"/>
      <c r="L35" s="122"/>
      <c r="M35" s="122"/>
      <c r="N35" s="98"/>
      <c r="O35" s="98"/>
      <c r="P35" s="98"/>
      <c r="Q35" s="12"/>
      <c r="R35" s="12"/>
      <c r="S35" s="12"/>
      <c r="T35" s="12"/>
      <c r="U35" s="12"/>
      <c r="V35" s="12"/>
      <c r="W35" s="12"/>
      <c r="X35" s="14"/>
      <c r="Y35" s="12"/>
      <c r="Z35" s="100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BA35" s="98"/>
      <c r="BB35" s="98"/>
      <c r="BC35" s="98"/>
    </row>
    <row r="36" spans="1:55" s="111" customFormat="1">
      <c r="A36" s="12"/>
      <c r="B36" s="124"/>
      <c r="C36" s="117"/>
      <c r="D36" s="118"/>
      <c r="E36" s="119"/>
      <c r="F36" s="119"/>
      <c r="G36" s="11"/>
      <c r="H36" s="11"/>
      <c r="I36" s="119"/>
      <c r="J36" s="119"/>
      <c r="K36" s="20"/>
      <c r="L36" s="122"/>
      <c r="M36" s="122"/>
      <c r="N36" s="123"/>
      <c r="O36" s="98"/>
      <c r="P36" s="98"/>
      <c r="Q36" s="12"/>
      <c r="R36" s="12"/>
      <c r="S36" s="12"/>
      <c r="T36" s="12"/>
      <c r="U36" s="12"/>
      <c r="V36" s="12"/>
      <c r="W36" s="12"/>
      <c r="X36" s="14"/>
      <c r="Y36" s="12"/>
      <c r="Z36" s="100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BA36" s="98"/>
      <c r="BB36" s="98"/>
      <c r="BC36" s="98"/>
    </row>
    <row r="37" spans="1:55" s="111" customFormat="1">
      <c r="A37" s="12"/>
      <c r="B37" s="124"/>
      <c r="C37" s="117"/>
      <c r="D37" s="118"/>
      <c r="E37" s="119"/>
      <c r="F37" s="119"/>
      <c r="G37" s="11"/>
      <c r="H37" s="11"/>
      <c r="I37" s="119"/>
      <c r="J37" s="119"/>
      <c r="K37" s="20"/>
      <c r="L37" s="122"/>
      <c r="M37" s="122"/>
      <c r="N37" s="123"/>
      <c r="O37" s="98"/>
      <c r="P37" s="98"/>
      <c r="Q37" s="12"/>
      <c r="R37" s="12"/>
      <c r="S37" s="12"/>
      <c r="T37" s="12"/>
      <c r="U37" s="12"/>
      <c r="V37" s="12"/>
      <c r="W37" s="12"/>
      <c r="X37" s="14"/>
      <c r="Y37" s="12"/>
      <c r="Z37" s="100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BA37" s="98"/>
      <c r="BB37" s="98"/>
      <c r="BC37" s="98"/>
    </row>
    <row r="38" spans="1:55" s="111" customFormat="1">
      <c r="A38" s="12"/>
      <c r="B38" s="124"/>
      <c r="C38" s="117"/>
      <c r="D38" s="118"/>
      <c r="E38" s="119"/>
      <c r="F38" s="119"/>
      <c r="G38" s="11"/>
      <c r="H38" s="11"/>
      <c r="I38" s="119"/>
      <c r="J38" s="119"/>
      <c r="K38" s="20"/>
      <c r="L38" s="122"/>
      <c r="M38" s="122"/>
      <c r="N38" s="123"/>
      <c r="O38" s="98"/>
      <c r="P38" s="98"/>
      <c r="Q38" s="12"/>
      <c r="R38" s="12"/>
      <c r="S38" s="12"/>
      <c r="T38" s="12"/>
      <c r="U38" s="12"/>
      <c r="V38" s="12"/>
      <c r="W38" s="12"/>
      <c r="X38" s="14"/>
      <c r="Y38" s="12"/>
      <c r="Z38" s="100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BA38" s="98"/>
      <c r="BB38" s="98"/>
      <c r="BC38" s="98"/>
    </row>
    <row r="39" spans="1:55" s="111" customFormat="1">
      <c r="A39" s="12"/>
      <c r="B39" s="124"/>
      <c r="C39" s="117"/>
      <c r="D39" s="118"/>
      <c r="E39" s="119"/>
      <c r="F39" s="119"/>
      <c r="G39" s="11"/>
      <c r="H39" s="11"/>
      <c r="I39" s="119"/>
      <c r="J39" s="119"/>
      <c r="K39" s="20"/>
      <c r="L39" s="122"/>
      <c r="M39" s="122"/>
      <c r="N39" s="123"/>
      <c r="O39" s="98"/>
      <c r="P39" s="98"/>
      <c r="Q39" s="12"/>
      <c r="R39" s="12"/>
      <c r="S39" s="12"/>
      <c r="T39" s="12"/>
      <c r="U39" s="12"/>
      <c r="V39" s="12"/>
      <c r="W39" s="12"/>
      <c r="X39" s="14"/>
      <c r="Y39" s="12"/>
      <c r="Z39" s="100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BA39" s="98"/>
      <c r="BB39" s="98"/>
      <c r="BC39" s="98"/>
    </row>
    <row r="40" spans="1:55" s="111" customFormat="1" ht="18">
      <c r="A40" s="12"/>
      <c r="B40" s="12"/>
      <c r="C40" s="12"/>
      <c r="D40" s="12"/>
      <c r="E40" s="12"/>
      <c r="F40" s="12"/>
      <c r="G40" s="114"/>
      <c r="H40" s="114"/>
      <c r="I40" s="12"/>
      <c r="J40" s="12"/>
      <c r="K40" s="125"/>
      <c r="L40" s="126"/>
      <c r="M40" s="115"/>
      <c r="N40" s="12"/>
      <c r="O40" s="98"/>
      <c r="P40" s="98"/>
      <c r="Q40" s="12"/>
      <c r="R40" s="12"/>
      <c r="S40" s="12"/>
      <c r="T40" s="12"/>
      <c r="U40" s="12"/>
      <c r="V40" s="12"/>
      <c r="W40" s="12"/>
      <c r="X40" s="14"/>
      <c r="Y40" s="12"/>
      <c r="Z40" s="100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BA40" s="98"/>
      <c r="BB40" s="98"/>
      <c r="BC40" s="98"/>
    </row>
    <row r="41" spans="1:55" s="111" customFormat="1" ht="18">
      <c r="A41" s="12"/>
      <c r="B41" s="12"/>
      <c r="C41" s="12"/>
      <c r="D41" s="12"/>
      <c r="E41" s="12"/>
      <c r="F41" s="12"/>
      <c r="G41" s="114"/>
      <c r="H41" s="114"/>
      <c r="I41" s="12"/>
      <c r="J41" s="12"/>
      <c r="K41" s="125"/>
      <c r="L41" s="126"/>
      <c r="M41" s="115"/>
      <c r="N41" s="12"/>
      <c r="O41" s="98"/>
      <c r="P41" s="98"/>
      <c r="Q41" s="12"/>
      <c r="R41" s="12"/>
      <c r="S41" s="12"/>
      <c r="T41" s="12"/>
      <c r="U41" s="12"/>
      <c r="V41" s="12"/>
      <c r="W41" s="12"/>
      <c r="X41" s="14"/>
      <c r="Y41" s="12"/>
      <c r="Z41" s="100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BA41" s="98"/>
      <c r="BB41" s="98"/>
      <c r="BC41" s="98"/>
    </row>
    <row r="42" spans="1:55" s="111" customFormat="1" ht="18">
      <c r="A42" s="98"/>
      <c r="B42" s="98"/>
      <c r="C42" s="98"/>
      <c r="D42" s="98"/>
      <c r="E42" s="98"/>
      <c r="F42" s="98"/>
      <c r="G42" s="21"/>
      <c r="H42" s="21"/>
      <c r="I42" s="98"/>
      <c r="J42" s="98"/>
      <c r="K42" s="10"/>
      <c r="L42" s="16"/>
      <c r="M42" s="17"/>
      <c r="N42" s="98"/>
      <c r="O42" s="98"/>
      <c r="P42" s="98"/>
      <c r="Q42" s="12"/>
      <c r="R42" s="12"/>
      <c r="S42" s="12"/>
      <c r="T42" s="12"/>
      <c r="U42" s="12"/>
      <c r="V42" s="12"/>
      <c r="W42" s="12"/>
      <c r="X42" s="14"/>
      <c r="Y42" s="12"/>
      <c r="Z42" s="100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BA42" s="98"/>
      <c r="BB42" s="98"/>
      <c r="BC42" s="98"/>
    </row>
    <row r="43" spans="1:55" s="111" customFormat="1" ht="18">
      <c r="A43" s="98"/>
      <c r="B43" s="98"/>
      <c r="C43" s="98"/>
      <c r="D43" s="98"/>
      <c r="E43" s="98"/>
      <c r="F43" s="98"/>
      <c r="G43" s="21"/>
      <c r="H43" s="21"/>
      <c r="I43" s="98"/>
      <c r="J43" s="98"/>
      <c r="K43" s="16"/>
      <c r="L43" s="16"/>
      <c r="M43" s="17"/>
      <c r="N43" s="98"/>
      <c r="O43" s="98"/>
      <c r="P43" s="98"/>
      <c r="Q43" s="12"/>
      <c r="R43" s="12"/>
      <c r="S43" s="12"/>
      <c r="T43" s="12"/>
      <c r="U43" s="12"/>
      <c r="V43" s="12"/>
      <c r="W43" s="12"/>
      <c r="X43" s="14"/>
      <c r="Y43" s="12"/>
      <c r="Z43" s="100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BA43" s="98"/>
      <c r="BB43" s="98"/>
      <c r="BC43" s="98"/>
    </row>
    <row r="44" spans="1:55" s="111" customFormat="1" ht="18">
      <c r="A44" s="98"/>
      <c r="B44" s="98"/>
      <c r="C44" s="98"/>
      <c r="D44" s="98"/>
      <c r="E44" s="98"/>
      <c r="F44" s="98"/>
      <c r="G44" s="21"/>
      <c r="H44" s="21"/>
      <c r="I44" s="98"/>
      <c r="J44" s="98"/>
      <c r="K44" s="16"/>
      <c r="L44" s="16"/>
      <c r="M44" s="17"/>
      <c r="N44" s="98"/>
      <c r="O44" s="98"/>
      <c r="P44" s="98"/>
      <c r="Q44" s="12"/>
      <c r="R44" s="12"/>
      <c r="S44" s="12"/>
      <c r="T44" s="12"/>
      <c r="U44" s="12"/>
      <c r="V44" s="12"/>
      <c r="W44" s="12"/>
      <c r="X44" s="14"/>
      <c r="Y44" s="12"/>
      <c r="Z44" s="100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BA44" s="98"/>
      <c r="BB44" s="98"/>
      <c r="BC44" s="98"/>
    </row>
    <row r="45" spans="1:55" s="111" customFormat="1" ht="18">
      <c r="A45" s="98"/>
      <c r="B45" s="98"/>
      <c r="C45" s="98"/>
      <c r="D45" s="98"/>
      <c r="E45" s="98"/>
      <c r="F45" s="98"/>
      <c r="G45" s="21"/>
      <c r="H45" s="21"/>
      <c r="I45" s="98"/>
      <c r="J45" s="98"/>
      <c r="K45" s="16"/>
      <c r="L45" s="16"/>
      <c r="M45" s="17"/>
      <c r="N45" s="98"/>
      <c r="O45" s="98"/>
      <c r="P45" s="98"/>
      <c r="Q45" s="12"/>
      <c r="R45" s="12"/>
      <c r="S45" s="12"/>
      <c r="T45" s="12"/>
      <c r="U45" s="12"/>
      <c r="V45" s="12"/>
      <c r="W45" s="12"/>
      <c r="X45" s="14"/>
      <c r="Y45" s="12"/>
      <c r="Z45" s="100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BA45" s="98"/>
      <c r="BB45" s="98"/>
      <c r="BC45" s="98"/>
    </row>
    <row r="46" spans="1:55" s="111" customFormat="1" ht="18">
      <c r="A46" s="98"/>
      <c r="B46" s="98"/>
      <c r="C46" s="98"/>
      <c r="D46" s="98"/>
      <c r="E46" s="98"/>
      <c r="F46" s="98"/>
      <c r="G46" s="21"/>
      <c r="H46" s="21"/>
      <c r="I46" s="98"/>
      <c r="J46" s="98"/>
      <c r="K46" s="16"/>
      <c r="L46" s="16"/>
      <c r="M46" s="17"/>
      <c r="N46" s="98"/>
      <c r="O46" s="98"/>
      <c r="P46" s="98"/>
      <c r="Q46" s="12"/>
      <c r="R46" s="12"/>
      <c r="S46" s="12"/>
      <c r="T46" s="12"/>
      <c r="U46" s="12"/>
      <c r="V46" s="12"/>
      <c r="W46" s="12"/>
      <c r="X46" s="14"/>
      <c r="Y46" s="12"/>
      <c r="Z46" s="100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BA46" s="98"/>
      <c r="BB46" s="98"/>
      <c r="BC46" s="98"/>
    </row>
    <row r="47" spans="1:55" s="111" customFormat="1" ht="18">
      <c r="A47" s="98"/>
      <c r="B47" s="98"/>
      <c r="C47" s="98"/>
      <c r="D47" s="98"/>
      <c r="E47" s="98"/>
      <c r="F47" s="98"/>
      <c r="G47" s="21"/>
      <c r="H47" s="21"/>
      <c r="I47" s="98"/>
      <c r="J47" s="98"/>
      <c r="K47" s="16"/>
      <c r="L47" s="16"/>
      <c r="M47" s="17"/>
      <c r="N47" s="98"/>
      <c r="O47" s="98"/>
      <c r="P47" s="98"/>
      <c r="Q47" s="12"/>
      <c r="R47" s="12"/>
      <c r="S47" s="12"/>
      <c r="T47" s="12"/>
      <c r="U47" s="12"/>
      <c r="V47" s="12"/>
      <c r="W47" s="12"/>
      <c r="X47" s="14"/>
      <c r="Y47" s="12"/>
      <c r="Z47" s="100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BA47" s="98"/>
      <c r="BB47" s="98"/>
      <c r="BC47" s="98"/>
    </row>
    <row r="48" spans="1:55" s="111" customFormat="1" ht="18">
      <c r="A48" s="98"/>
      <c r="B48" s="98"/>
      <c r="C48" s="98"/>
      <c r="D48" s="98"/>
      <c r="E48" s="98"/>
      <c r="F48" s="98"/>
      <c r="G48" s="21"/>
      <c r="H48" s="21"/>
      <c r="I48" s="98"/>
      <c r="J48" s="98"/>
      <c r="K48" s="16"/>
      <c r="L48" s="16"/>
      <c r="M48" s="17"/>
      <c r="N48" s="98"/>
      <c r="O48" s="98"/>
      <c r="P48" s="98"/>
      <c r="Q48" s="12"/>
      <c r="R48" s="12"/>
      <c r="S48" s="12"/>
      <c r="T48" s="12"/>
      <c r="U48" s="12"/>
      <c r="V48" s="12"/>
      <c r="W48" s="12"/>
      <c r="X48" s="14"/>
      <c r="Y48" s="12"/>
      <c r="Z48" s="100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BA48" s="98"/>
      <c r="BB48" s="98"/>
      <c r="BC48" s="98"/>
    </row>
    <row r="49" spans="1:55" s="111" customFormat="1" ht="18">
      <c r="A49" s="98"/>
      <c r="B49" s="98"/>
      <c r="C49" s="98"/>
      <c r="D49" s="98"/>
      <c r="E49" s="98"/>
      <c r="F49" s="98"/>
      <c r="G49" s="21"/>
      <c r="H49" s="21"/>
      <c r="I49" s="98"/>
      <c r="J49" s="98"/>
      <c r="K49" s="16"/>
      <c r="L49" s="16"/>
      <c r="M49" s="17"/>
      <c r="N49" s="98"/>
      <c r="O49" s="98"/>
      <c r="P49" s="98"/>
      <c r="Q49" s="12"/>
      <c r="R49" s="12"/>
      <c r="S49" s="12"/>
      <c r="T49" s="12"/>
      <c r="U49" s="12"/>
      <c r="V49" s="12"/>
      <c r="W49" s="12"/>
      <c r="X49" s="14"/>
      <c r="Y49" s="12"/>
      <c r="Z49" s="100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BA49" s="98"/>
      <c r="BB49" s="98"/>
      <c r="BC49" s="98"/>
    </row>
    <row r="50" spans="1:55" s="111" customFormat="1" ht="18">
      <c r="A50" s="98"/>
      <c r="B50" s="98"/>
      <c r="C50" s="98"/>
      <c r="D50" s="98"/>
      <c r="E50" s="98"/>
      <c r="F50" s="98"/>
      <c r="G50" s="21"/>
      <c r="H50" s="21"/>
      <c r="I50" s="98"/>
      <c r="J50" s="98"/>
      <c r="K50" s="16"/>
      <c r="L50" s="16"/>
      <c r="M50" s="17"/>
      <c r="N50" s="98"/>
      <c r="O50" s="98"/>
      <c r="P50" s="98"/>
      <c r="Q50" s="12"/>
      <c r="R50" s="12"/>
      <c r="S50" s="12"/>
      <c r="T50" s="12"/>
      <c r="U50" s="12"/>
      <c r="V50" s="12"/>
      <c r="W50" s="12"/>
      <c r="X50" s="14"/>
      <c r="Y50" s="12"/>
      <c r="Z50" s="100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BA50" s="98"/>
      <c r="BB50" s="98"/>
      <c r="BC50" s="98"/>
    </row>
    <row r="51" spans="1:55" s="111" customFormat="1" ht="18">
      <c r="A51" s="98"/>
      <c r="B51" s="98"/>
      <c r="C51" s="98"/>
      <c r="D51" s="98"/>
      <c r="E51" s="98"/>
      <c r="F51" s="98"/>
      <c r="G51" s="21"/>
      <c r="H51" s="21"/>
      <c r="I51" s="98"/>
      <c r="J51" s="98"/>
      <c r="K51" s="16"/>
      <c r="L51" s="16"/>
      <c r="M51" s="17"/>
      <c r="N51" s="98"/>
      <c r="O51" s="98"/>
      <c r="P51" s="98"/>
      <c r="Q51" s="12"/>
      <c r="R51" s="12"/>
      <c r="S51" s="12"/>
      <c r="T51" s="12"/>
      <c r="U51" s="12"/>
      <c r="V51" s="12"/>
      <c r="W51" s="12"/>
      <c r="X51" s="14"/>
      <c r="Y51" s="12"/>
      <c r="Z51" s="100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BA51" s="98"/>
      <c r="BB51" s="98"/>
      <c r="BC51" s="98"/>
    </row>
    <row r="52" spans="1:55" s="111" customFormat="1" ht="18">
      <c r="A52" s="98"/>
      <c r="B52" s="98"/>
      <c r="C52" s="98"/>
      <c r="D52" s="98"/>
      <c r="E52" s="98"/>
      <c r="F52" s="98"/>
      <c r="G52" s="21"/>
      <c r="H52" s="21"/>
      <c r="I52" s="98"/>
      <c r="J52" s="98"/>
      <c r="K52" s="16"/>
      <c r="L52" s="16"/>
      <c r="M52" s="17"/>
      <c r="N52" s="98"/>
      <c r="O52" s="112"/>
      <c r="P52" s="98"/>
      <c r="Q52" s="12"/>
      <c r="R52" s="12"/>
      <c r="S52" s="12"/>
      <c r="T52" s="12"/>
      <c r="U52" s="12"/>
      <c r="V52" s="12"/>
      <c r="W52" s="12"/>
      <c r="X52" s="14"/>
      <c r="Y52" s="12"/>
      <c r="Z52" s="100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BA52" s="98"/>
      <c r="BB52" s="98"/>
      <c r="BC52" s="98"/>
    </row>
    <row r="53" spans="1:55" s="111" customFormat="1">
      <c r="A53" s="98"/>
      <c r="B53" s="98"/>
      <c r="C53" s="98"/>
      <c r="D53" s="98"/>
      <c r="E53" s="98"/>
      <c r="F53" s="98"/>
      <c r="G53" s="21"/>
      <c r="H53" s="21"/>
      <c r="I53" s="98"/>
      <c r="J53" s="98"/>
      <c r="K53" s="98"/>
      <c r="L53" s="98"/>
      <c r="M53" s="98"/>
      <c r="N53" s="98"/>
      <c r="O53" s="98"/>
      <c r="P53" s="98"/>
      <c r="Q53" s="12"/>
      <c r="R53" s="12"/>
      <c r="S53" s="12"/>
      <c r="T53" s="12"/>
      <c r="U53" s="12"/>
      <c r="V53" s="12"/>
      <c r="W53" s="12"/>
      <c r="X53" s="14"/>
      <c r="Y53" s="12"/>
      <c r="Z53" s="100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BA53" s="98"/>
      <c r="BB53" s="98"/>
      <c r="BC53" s="98"/>
    </row>
    <row r="54" spans="1:55" s="111" customFormat="1" ht="18">
      <c r="A54" s="98"/>
      <c r="B54" s="98"/>
      <c r="C54" s="98"/>
      <c r="D54" s="98"/>
      <c r="E54" s="98"/>
      <c r="F54" s="98"/>
      <c r="G54" s="21"/>
      <c r="H54" s="21"/>
      <c r="I54" s="98"/>
      <c r="J54" s="98"/>
      <c r="K54" s="16"/>
      <c r="L54" s="16"/>
      <c r="M54" s="17"/>
      <c r="N54" s="98"/>
      <c r="O54" s="98"/>
      <c r="P54" s="98"/>
      <c r="Q54" s="12"/>
      <c r="R54" s="12"/>
      <c r="S54" s="12"/>
      <c r="T54" s="12"/>
      <c r="U54" s="12"/>
      <c r="V54" s="12"/>
      <c r="W54" s="12"/>
      <c r="X54" s="14"/>
      <c r="Y54" s="12"/>
      <c r="Z54" s="100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BA54" s="98"/>
      <c r="BB54" s="98"/>
      <c r="BC54" s="98"/>
    </row>
    <row r="55" spans="1:55" s="111" customFormat="1" ht="18">
      <c r="A55" s="98"/>
      <c r="B55" s="98"/>
      <c r="C55" s="98"/>
      <c r="D55" s="98"/>
      <c r="E55" s="98"/>
      <c r="F55" s="98"/>
      <c r="G55" s="21"/>
      <c r="H55" s="21"/>
      <c r="I55" s="98"/>
      <c r="J55" s="98"/>
      <c r="K55" s="16"/>
      <c r="L55" s="16"/>
      <c r="M55" s="17"/>
      <c r="N55" s="98"/>
      <c r="O55" s="98"/>
      <c r="P55" s="98"/>
      <c r="Q55" s="12"/>
      <c r="R55" s="12"/>
      <c r="S55" s="12"/>
      <c r="T55" s="12"/>
      <c r="U55" s="12"/>
      <c r="V55" s="12"/>
      <c r="W55" s="12"/>
      <c r="X55" s="14"/>
      <c r="Y55" s="12"/>
      <c r="Z55" s="100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  <c r="BA55" s="98"/>
      <c r="BB55" s="98"/>
      <c r="BC55" s="98"/>
    </row>
    <row r="56" spans="1:55" s="111" customFormat="1" ht="18">
      <c r="A56" s="98"/>
      <c r="B56" s="98"/>
      <c r="C56" s="98"/>
      <c r="D56" s="98"/>
      <c r="E56" s="98"/>
      <c r="F56" s="98"/>
      <c r="G56" s="21"/>
      <c r="H56" s="21"/>
      <c r="I56" s="98"/>
      <c r="J56" s="98"/>
      <c r="K56" s="16"/>
      <c r="L56" s="16"/>
      <c r="M56" s="17"/>
      <c r="N56" s="98"/>
      <c r="O56" s="98"/>
      <c r="P56" s="98"/>
      <c r="Q56" s="12"/>
      <c r="R56" s="12"/>
      <c r="S56" s="12"/>
      <c r="T56" s="12"/>
      <c r="U56" s="12"/>
      <c r="V56" s="12"/>
      <c r="W56" s="12"/>
      <c r="X56" s="14"/>
      <c r="Y56" s="12"/>
      <c r="Z56" s="100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1"/>
      <c r="BA56" s="98"/>
      <c r="BB56" s="98"/>
      <c r="BC56" s="98"/>
    </row>
    <row r="57" spans="1:55" s="111" customFormat="1" ht="18">
      <c r="A57" s="98"/>
      <c r="B57" s="98"/>
      <c r="C57" s="98"/>
      <c r="D57" s="98"/>
      <c r="E57" s="98"/>
      <c r="F57" s="98"/>
      <c r="G57" s="21"/>
      <c r="H57" s="21"/>
      <c r="I57" s="98"/>
      <c r="J57" s="98"/>
      <c r="K57" s="16"/>
      <c r="L57" s="16"/>
      <c r="M57" s="17"/>
      <c r="N57" s="98"/>
      <c r="O57" s="98"/>
      <c r="P57" s="98"/>
      <c r="Q57" s="12"/>
      <c r="R57" s="12"/>
      <c r="S57" s="12"/>
      <c r="T57" s="12"/>
      <c r="U57" s="12"/>
      <c r="V57" s="12"/>
      <c r="W57" s="12"/>
      <c r="X57" s="14"/>
      <c r="Y57" s="12"/>
      <c r="Z57" s="100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BA57" s="98"/>
      <c r="BB57" s="98"/>
      <c r="BC57" s="98"/>
    </row>
    <row r="58" spans="1:55" s="111" customFormat="1" ht="18">
      <c r="A58" s="98"/>
      <c r="B58" s="98"/>
      <c r="C58" s="98"/>
      <c r="D58" s="98"/>
      <c r="E58" s="98"/>
      <c r="F58" s="98"/>
      <c r="G58" s="21"/>
      <c r="H58" s="21"/>
      <c r="I58" s="98"/>
      <c r="J58" s="98"/>
      <c r="K58" s="16"/>
      <c r="L58" s="16"/>
      <c r="M58" s="17"/>
      <c r="N58" s="98"/>
      <c r="O58" s="98"/>
      <c r="P58" s="98"/>
      <c r="Q58" s="12"/>
      <c r="R58" s="12"/>
      <c r="S58" s="12"/>
      <c r="T58" s="12"/>
      <c r="U58" s="12"/>
      <c r="V58" s="12"/>
      <c r="W58" s="12"/>
      <c r="X58" s="14"/>
      <c r="Y58" s="12"/>
      <c r="Z58" s="100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BA58" s="98"/>
      <c r="BB58" s="98"/>
      <c r="BC58" s="98"/>
    </row>
    <row r="59" spans="1:55" s="111" customFormat="1" ht="18">
      <c r="A59" s="98"/>
      <c r="B59" s="98"/>
      <c r="C59" s="98"/>
      <c r="D59" s="98"/>
      <c r="E59" s="98"/>
      <c r="F59" s="98"/>
      <c r="G59" s="21"/>
      <c r="H59" s="21"/>
      <c r="I59" s="98"/>
      <c r="J59" s="98"/>
      <c r="K59" s="16"/>
      <c r="L59" s="16"/>
      <c r="M59" s="17"/>
      <c r="N59" s="98"/>
      <c r="O59" s="98"/>
      <c r="P59" s="98"/>
      <c r="Q59" s="12"/>
      <c r="R59" s="12"/>
      <c r="S59" s="12"/>
      <c r="T59" s="12"/>
      <c r="U59" s="12"/>
      <c r="V59" s="12"/>
      <c r="W59" s="12"/>
      <c r="X59" s="14"/>
      <c r="Y59" s="12"/>
      <c r="Z59" s="100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BA59" s="98"/>
      <c r="BB59" s="98"/>
      <c r="BC59" s="98"/>
    </row>
    <row r="60" spans="1:55" s="111" customFormat="1">
      <c r="A60" s="98"/>
      <c r="B60" s="98"/>
      <c r="C60" s="98"/>
      <c r="D60" s="98"/>
      <c r="E60" s="98"/>
      <c r="F60" s="98"/>
      <c r="G60" s="21"/>
      <c r="H60" s="21"/>
      <c r="I60" s="98"/>
      <c r="J60" s="98"/>
      <c r="K60" s="98"/>
      <c r="L60" s="98"/>
      <c r="M60" s="98"/>
      <c r="N60" s="98"/>
      <c r="O60" s="98"/>
      <c r="P60" s="98"/>
      <c r="Q60" s="12"/>
      <c r="R60" s="12"/>
      <c r="S60" s="12"/>
      <c r="T60" s="12"/>
      <c r="U60" s="12"/>
      <c r="V60" s="12"/>
      <c r="W60" s="12"/>
      <c r="X60" s="14"/>
      <c r="Y60" s="12"/>
      <c r="Z60" s="100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BA60" s="98"/>
      <c r="BB60" s="98"/>
      <c r="BC60" s="98"/>
    </row>
    <row r="61" spans="1:55" s="111" customFormat="1">
      <c r="A61" s="98"/>
      <c r="B61" s="98"/>
      <c r="C61" s="98"/>
      <c r="D61" s="98"/>
      <c r="E61" s="98"/>
      <c r="F61" s="98"/>
      <c r="G61" s="21"/>
      <c r="H61" s="21"/>
      <c r="I61" s="98"/>
      <c r="J61" s="98"/>
      <c r="K61" s="98"/>
      <c r="L61" s="98"/>
      <c r="M61" s="98"/>
      <c r="N61" s="98"/>
      <c r="O61" s="98"/>
      <c r="P61" s="98"/>
      <c r="Q61" s="12"/>
      <c r="R61" s="12"/>
      <c r="S61" s="12"/>
      <c r="T61" s="12"/>
      <c r="U61" s="12"/>
      <c r="V61" s="12"/>
      <c r="W61" s="12"/>
      <c r="X61" s="14"/>
      <c r="Y61" s="12"/>
      <c r="Z61" s="100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BA61" s="98"/>
      <c r="BB61" s="98"/>
      <c r="BC61" s="98"/>
    </row>
    <row r="62" spans="1:55" s="111" customFormat="1">
      <c r="A62" s="98"/>
      <c r="B62" s="98"/>
      <c r="C62" s="98"/>
      <c r="D62" s="98"/>
      <c r="E62" s="98"/>
      <c r="F62" s="98"/>
      <c r="G62" s="21"/>
      <c r="H62" s="21"/>
      <c r="I62" s="98"/>
      <c r="J62" s="98"/>
      <c r="K62" s="98"/>
      <c r="L62" s="98"/>
      <c r="M62" s="98"/>
      <c r="N62" s="98"/>
      <c r="O62" s="98"/>
      <c r="P62" s="98"/>
      <c r="Q62" s="12"/>
      <c r="R62" s="12"/>
      <c r="S62" s="12"/>
      <c r="T62" s="12"/>
      <c r="U62" s="12"/>
      <c r="V62" s="12"/>
      <c r="W62" s="12"/>
      <c r="X62" s="14"/>
      <c r="Y62" s="12"/>
      <c r="Z62" s="100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  <c r="AY62" s="101"/>
      <c r="BA62" s="98"/>
      <c r="BB62" s="98"/>
      <c r="BC62" s="98"/>
    </row>
    <row r="63" spans="1:55" s="111" customFormat="1">
      <c r="A63" s="98"/>
      <c r="B63" s="98"/>
      <c r="C63" s="98"/>
      <c r="D63" s="98"/>
      <c r="E63" s="98"/>
      <c r="F63" s="98"/>
      <c r="G63" s="21"/>
      <c r="H63" s="21"/>
      <c r="I63" s="98"/>
      <c r="J63" s="98"/>
      <c r="K63" s="98"/>
      <c r="L63" s="98"/>
      <c r="M63" s="98"/>
      <c r="N63" s="98"/>
      <c r="O63" s="98"/>
      <c r="P63" s="98"/>
      <c r="Q63" s="12"/>
      <c r="R63" s="12"/>
      <c r="S63" s="12"/>
      <c r="T63" s="12"/>
      <c r="U63" s="12"/>
      <c r="V63" s="12"/>
      <c r="W63" s="12"/>
      <c r="X63" s="14"/>
      <c r="Y63" s="12"/>
      <c r="Z63" s="100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BA63" s="98"/>
      <c r="BB63" s="98"/>
      <c r="BC63" s="98"/>
    </row>
    <row r="64" spans="1:55" s="111" customFormat="1">
      <c r="A64" s="98"/>
      <c r="B64" s="98"/>
      <c r="C64" s="98"/>
      <c r="D64" s="98"/>
      <c r="E64" s="98"/>
      <c r="F64" s="98"/>
      <c r="G64" s="21"/>
      <c r="H64" s="21"/>
      <c r="I64" s="98"/>
      <c r="J64" s="98"/>
      <c r="K64" s="98"/>
      <c r="L64" s="98"/>
      <c r="M64" s="98"/>
      <c r="N64" s="98"/>
      <c r="O64" s="98"/>
      <c r="P64" s="98"/>
      <c r="Q64" s="12"/>
      <c r="R64" s="12"/>
      <c r="S64" s="12"/>
      <c r="T64" s="12"/>
      <c r="U64" s="12"/>
      <c r="V64" s="12"/>
      <c r="W64" s="12"/>
      <c r="X64" s="14"/>
      <c r="Y64" s="12"/>
      <c r="Z64" s="100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BA64" s="98"/>
      <c r="BB64" s="98"/>
      <c r="BC64" s="98"/>
    </row>
    <row r="65" spans="1:55" s="111" customFormat="1">
      <c r="A65" s="98"/>
      <c r="B65" s="98"/>
      <c r="C65" s="98"/>
      <c r="D65" s="98"/>
      <c r="E65" s="98"/>
      <c r="F65" s="98"/>
      <c r="G65" s="21"/>
      <c r="H65" s="21"/>
      <c r="I65" s="98"/>
      <c r="J65" s="98"/>
      <c r="K65" s="98"/>
      <c r="L65" s="98"/>
      <c r="M65" s="98"/>
      <c r="N65" s="98"/>
      <c r="O65" s="98"/>
      <c r="P65" s="98"/>
      <c r="Q65" s="12"/>
      <c r="R65" s="12"/>
      <c r="S65" s="12"/>
      <c r="T65" s="12"/>
      <c r="U65" s="12"/>
      <c r="V65" s="12"/>
      <c r="W65" s="12"/>
      <c r="X65" s="14"/>
      <c r="Y65" s="12"/>
      <c r="Z65" s="100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  <c r="AY65" s="101"/>
      <c r="BA65" s="98"/>
      <c r="BB65" s="98"/>
      <c r="BC65" s="98"/>
    </row>
    <row r="66" spans="1:55" s="111" customFormat="1">
      <c r="A66" s="98"/>
      <c r="B66" s="98"/>
      <c r="C66" s="98"/>
      <c r="D66" s="98"/>
      <c r="E66" s="98"/>
      <c r="F66" s="98"/>
      <c r="G66" s="21"/>
      <c r="H66" s="21"/>
      <c r="I66" s="98"/>
      <c r="J66" s="98"/>
      <c r="K66" s="98"/>
      <c r="L66" s="98"/>
      <c r="M66" s="98"/>
      <c r="N66" s="98"/>
      <c r="O66" s="98"/>
      <c r="P66" s="98"/>
      <c r="Q66" s="12"/>
      <c r="R66" s="12"/>
      <c r="S66" s="12"/>
      <c r="T66" s="12"/>
      <c r="U66" s="12"/>
      <c r="V66" s="12"/>
      <c r="W66" s="12"/>
      <c r="X66" s="14"/>
      <c r="Y66" s="12"/>
      <c r="Z66" s="100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BA66" s="98"/>
      <c r="BB66" s="98"/>
      <c r="BC66" s="98"/>
    </row>
    <row r="67" spans="1:55" s="111" customFormat="1">
      <c r="A67" s="98"/>
      <c r="B67" s="98"/>
      <c r="C67" s="98"/>
      <c r="D67" s="98"/>
      <c r="E67" s="98"/>
      <c r="F67" s="98"/>
      <c r="G67" s="21"/>
      <c r="H67" s="21"/>
      <c r="I67" s="98"/>
      <c r="J67" s="98"/>
      <c r="K67" s="98"/>
      <c r="L67" s="98"/>
      <c r="M67" s="98"/>
      <c r="N67" s="98"/>
      <c r="O67" s="98"/>
      <c r="P67" s="98"/>
      <c r="Q67" s="12"/>
      <c r="R67" s="12"/>
      <c r="S67" s="12"/>
      <c r="T67" s="12"/>
      <c r="U67" s="12"/>
      <c r="V67" s="12"/>
      <c r="W67" s="12"/>
      <c r="X67" s="14"/>
      <c r="Y67" s="12"/>
      <c r="Z67" s="100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  <c r="AY67" s="101"/>
      <c r="BA67" s="98"/>
      <c r="BB67" s="98"/>
      <c r="BC67" s="98"/>
    </row>
    <row r="68" spans="1:55" s="111" customFormat="1">
      <c r="A68" s="98"/>
      <c r="B68" s="98"/>
      <c r="C68" s="98"/>
      <c r="D68" s="98"/>
      <c r="E68" s="98"/>
      <c r="F68" s="98"/>
      <c r="G68" s="21"/>
      <c r="H68" s="21"/>
      <c r="I68" s="98"/>
      <c r="J68" s="98"/>
      <c r="K68" s="98"/>
      <c r="L68" s="98"/>
      <c r="M68" s="98"/>
      <c r="N68" s="98"/>
      <c r="O68" s="98"/>
      <c r="P68" s="98"/>
      <c r="Q68" s="12"/>
      <c r="R68" s="12"/>
      <c r="S68" s="12"/>
      <c r="T68" s="12"/>
      <c r="U68" s="12"/>
      <c r="V68" s="12"/>
      <c r="W68" s="12"/>
      <c r="X68" s="14"/>
      <c r="Y68" s="12"/>
      <c r="Z68" s="100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BA68" s="98"/>
      <c r="BB68" s="98"/>
      <c r="BC68" s="98"/>
    </row>
    <row r="69" spans="1:55" s="111" customFormat="1">
      <c r="A69" s="98"/>
      <c r="B69" s="98"/>
      <c r="C69" s="98"/>
      <c r="D69" s="98"/>
      <c r="E69" s="98"/>
      <c r="F69" s="98"/>
      <c r="G69" s="21"/>
      <c r="H69" s="21"/>
      <c r="I69" s="98"/>
      <c r="J69" s="98"/>
      <c r="K69" s="98"/>
      <c r="L69" s="98"/>
      <c r="M69" s="98"/>
      <c r="N69" s="98"/>
      <c r="O69" s="98"/>
      <c r="P69" s="98"/>
      <c r="Q69" s="12"/>
      <c r="R69" s="12"/>
      <c r="S69" s="12"/>
      <c r="T69" s="12"/>
      <c r="U69" s="12"/>
      <c r="V69" s="12"/>
      <c r="W69" s="12"/>
      <c r="X69" s="14"/>
      <c r="Y69" s="12"/>
      <c r="Z69" s="100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BA69" s="98"/>
      <c r="BB69" s="98"/>
      <c r="BC69" s="98"/>
    </row>
    <row r="70" spans="1:55" s="111" customFormat="1">
      <c r="A70" s="98"/>
      <c r="B70" s="98"/>
      <c r="C70" s="98"/>
      <c r="D70" s="98"/>
      <c r="E70" s="98"/>
      <c r="F70" s="98"/>
      <c r="G70" s="21"/>
      <c r="H70" s="21"/>
      <c r="I70" s="98"/>
      <c r="J70" s="98"/>
      <c r="K70" s="98"/>
      <c r="L70" s="98"/>
      <c r="M70" s="98"/>
      <c r="N70" s="98"/>
      <c r="O70" s="98"/>
      <c r="P70" s="98"/>
      <c r="Q70" s="12"/>
      <c r="R70" s="12"/>
      <c r="S70" s="12"/>
      <c r="T70" s="12"/>
      <c r="U70" s="12"/>
      <c r="V70" s="12"/>
      <c r="W70" s="12"/>
      <c r="X70" s="14"/>
      <c r="Y70" s="12"/>
      <c r="Z70" s="100"/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BA70" s="98"/>
      <c r="BB70" s="98"/>
      <c r="BC70" s="98"/>
    </row>
    <row r="71" spans="1:55" s="111" customFormat="1">
      <c r="A71" s="98"/>
      <c r="B71" s="98"/>
      <c r="C71" s="98"/>
      <c r="D71" s="98"/>
      <c r="E71" s="98"/>
      <c r="F71" s="98"/>
      <c r="G71" s="21"/>
      <c r="H71" s="21"/>
      <c r="I71" s="98"/>
      <c r="J71" s="98"/>
      <c r="K71" s="98"/>
      <c r="L71" s="98"/>
      <c r="M71" s="98"/>
      <c r="N71" s="98"/>
      <c r="O71" s="98"/>
      <c r="P71" s="98"/>
      <c r="Q71" s="12"/>
      <c r="R71" s="12"/>
      <c r="S71" s="12"/>
      <c r="T71" s="12"/>
      <c r="U71" s="12"/>
      <c r="V71" s="12"/>
      <c r="W71" s="12"/>
      <c r="X71" s="14"/>
      <c r="Y71" s="12"/>
      <c r="Z71" s="100"/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  <c r="AY71" s="101"/>
      <c r="BA71" s="98"/>
      <c r="BB71" s="98"/>
      <c r="BC71" s="98"/>
    </row>
    <row r="72" spans="1:55" s="111" customFormat="1">
      <c r="A72" s="98"/>
      <c r="B72" s="98"/>
      <c r="C72" s="98"/>
      <c r="D72" s="98"/>
      <c r="E72" s="98"/>
      <c r="F72" s="98"/>
      <c r="G72" s="21"/>
      <c r="H72" s="21"/>
      <c r="I72" s="98"/>
      <c r="J72" s="98"/>
      <c r="K72" s="98"/>
      <c r="L72" s="98"/>
      <c r="M72" s="98"/>
      <c r="N72" s="98"/>
      <c r="O72" s="98"/>
      <c r="P72" s="98"/>
      <c r="Q72" s="12"/>
      <c r="R72" s="12"/>
      <c r="S72" s="12"/>
      <c r="T72" s="12"/>
      <c r="U72" s="12"/>
      <c r="V72" s="12"/>
      <c r="W72" s="12"/>
      <c r="X72" s="14"/>
      <c r="Y72" s="12"/>
      <c r="Z72" s="100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BA72" s="98"/>
      <c r="BB72" s="98"/>
      <c r="BC72" s="98"/>
    </row>
    <row r="73" spans="1:55" s="111" customFormat="1">
      <c r="A73" s="98"/>
      <c r="B73" s="98"/>
      <c r="C73" s="98"/>
      <c r="D73" s="98"/>
      <c r="E73" s="98"/>
      <c r="F73" s="98"/>
      <c r="G73" s="21"/>
      <c r="H73" s="21"/>
      <c r="I73" s="98"/>
      <c r="J73" s="98"/>
      <c r="K73" s="98"/>
      <c r="L73" s="98"/>
      <c r="M73" s="98"/>
      <c r="N73" s="98"/>
      <c r="O73" s="98"/>
      <c r="P73" s="98"/>
      <c r="Q73" s="12"/>
      <c r="R73" s="12"/>
      <c r="S73" s="12"/>
      <c r="T73" s="12"/>
      <c r="U73" s="12"/>
      <c r="V73" s="12"/>
      <c r="W73" s="12"/>
      <c r="X73" s="14"/>
      <c r="Y73" s="12"/>
      <c r="Z73" s="100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BA73" s="98"/>
      <c r="BB73" s="98"/>
      <c r="BC73" s="98"/>
    </row>
    <row r="74" spans="1:55" s="111" customFormat="1">
      <c r="A74" s="98"/>
      <c r="B74" s="98"/>
      <c r="C74" s="98"/>
      <c r="D74" s="98"/>
      <c r="E74" s="98"/>
      <c r="F74" s="98"/>
      <c r="G74" s="21"/>
      <c r="H74" s="21"/>
      <c r="I74" s="98"/>
      <c r="J74" s="98"/>
      <c r="K74" s="98"/>
      <c r="L74" s="98"/>
      <c r="M74" s="98"/>
      <c r="N74" s="98"/>
      <c r="O74" s="98"/>
      <c r="P74" s="98"/>
      <c r="Q74" s="12"/>
      <c r="R74" s="12"/>
      <c r="S74" s="12"/>
      <c r="T74" s="12"/>
      <c r="U74" s="12"/>
      <c r="V74" s="12"/>
      <c r="W74" s="12"/>
      <c r="X74" s="14"/>
      <c r="Y74" s="12"/>
      <c r="Z74" s="100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BA74" s="98"/>
      <c r="BB74" s="98"/>
      <c r="BC74" s="98"/>
    </row>
    <row r="75" spans="1:55" s="111" customFormat="1">
      <c r="A75" s="98"/>
      <c r="B75" s="98"/>
      <c r="C75" s="98"/>
      <c r="D75" s="98"/>
      <c r="E75" s="98"/>
      <c r="F75" s="98"/>
      <c r="G75" s="21"/>
      <c r="H75" s="21"/>
      <c r="I75" s="98"/>
      <c r="J75" s="98"/>
      <c r="K75" s="98"/>
      <c r="L75" s="98"/>
      <c r="M75" s="98"/>
      <c r="N75" s="98"/>
      <c r="O75" s="98"/>
      <c r="P75" s="98"/>
      <c r="Q75" s="12"/>
      <c r="R75" s="12"/>
      <c r="S75" s="12"/>
      <c r="T75" s="12"/>
      <c r="U75" s="12"/>
      <c r="V75" s="12"/>
      <c r="W75" s="12"/>
      <c r="X75" s="14"/>
      <c r="Y75" s="12"/>
      <c r="Z75" s="100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  <c r="AV75" s="101"/>
      <c r="AW75" s="101"/>
      <c r="AX75" s="101"/>
      <c r="AY75" s="101"/>
      <c r="BA75" s="98"/>
      <c r="BB75" s="98"/>
      <c r="BC75" s="98"/>
    </row>
    <row r="76" spans="1:55" s="111" customFormat="1">
      <c r="A76" s="98"/>
      <c r="B76" s="98"/>
      <c r="C76" s="98"/>
      <c r="D76" s="98"/>
      <c r="E76" s="98"/>
      <c r="F76" s="98"/>
      <c r="G76" s="21"/>
      <c r="H76" s="21"/>
      <c r="I76" s="98"/>
      <c r="J76" s="98"/>
      <c r="K76" s="98"/>
      <c r="L76" s="98"/>
      <c r="M76" s="98"/>
      <c r="N76" s="98"/>
      <c r="O76" s="98"/>
      <c r="P76" s="98"/>
      <c r="Q76" s="12"/>
      <c r="R76" s="12"/>
      <c r="S76" s="12"/>
      <c r="T76" s="12"/>
      <c r="U76" s="12"/>
      <c r="V76" s="12"/>
      <c r="W76" s="12"/>
      <c r="X76" s="14"/>
      <c r="Y76" s="12"/>
      <c r="Z76" s="100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1"/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BA76" s="98"/>
      <c r="BB76" s="98"/>
      <c r="BC76" s="98"/>
    </row>
    <row r="77" spans="1:55" s="111" customFormat="1">
      <c r="A77" s="98"/>
      <c r="B77" s="98"/>
      <c r="C77" s="98"/>
      <c r="D77" s="98"/>
      <c r="E77" s="98"/>
      <c r="F77" s="98"/>
      <c r="G77" s="21"/>
      <c r="H77" s="21"/>
      <c r="I77" s="98"/>
      <c r="J77" s="98"/>
      <c r="K77" s="98"/>
      <c r="L77" s="98"/>
      <c r="M77" s="98"/>
      <c r="N77" s="98"/>
      <c r="O77" s="98"/>
      <c r="P77" s="98"/>
      <c r="Q77" s="12"/>
      <c r="R77" s="12"/>
      <c r="S77" s="12"/>
      <c r="T77" s="12"/>
      <c r="U77" s="12"/>
      <c r="V77" s="12"/>
      <c r="W77" s="12"/>
      <c r="X77" s="14"/>
      <c r="Y77" s="12"/>
      <c r="Z77" s="100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BA77" s="98"/>
      <c r="BB77" s="98"/>
      <c r="BC77" s="98"/>
    </row>
    <row r="78" spans="1:55" s="111" customFormat="1">
      <c r="A78" s="98"/>
      <c r="B78" s="98"/>
      <c r="C78" s="98"/>
      <c r="D78" s="98"/>
      <c r="E78" s="98"/>
      <c r="F78" s="98"/>
      <c r="G78" s="21"/>
      <c r="H78" s="21"/>
      <c r="I78" s="98"/>
      <c r="J78" s="98"/>
      <c r="K78" s="98"/>
      <c r="L78" s="98"/>
      <c r="M78" s="98"/>
      <c r="N78" s="98"/>
      <c r="O78" s="98"/>
      <c r="P78" s="98"/>
      <c r="Q78" s="12"/>
      <c r="R78" s="12"/>
      <c r="S78" s="12"/>
      <c r="T78" s="12"/>
      <c r="U78" s="12"/>
      <c r="V78" s="12"/>
      <c r="W78" s="12"/>
      <c r="X78" s="14"/>
      <c r="Y78" s="12"/>
      <c r="Z78" s="100"/>
      <c r="AA78" s="101"/>
      <c r="AB78" s="101"/>
      <c r="AC78" s="101"/>
      <c r="AD78" s="101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1"/>
      <c r="AP78" s="101"/>
      <c r="AQ78" s="101"/>
      <c r="AR78" s="101"/>
      <c r="AS78" s="101"/>
      <c r="AT78" s="101"/>
      <c r="AU78" s="101"/>
      <c r="AV78" s="101"/>
      <c r="AW78" s="101"/>
      <c r="AX78" s="101"/>
      <c r="AY78" s="101"/>
      <c r="BA78" s="98"/>
      <c r="BB78" s="98"/>
      <c r="BC78" s="98"/>
    </row>
    <row r="79" spans="1:55" s="111" customFormat="1">
      <c r="A79" s="98"/>
      <c r="B79" s="98"/>
      <c r="C79" s="98"/>
      <c r="D79" s="98"/>
      <c r="E79" s="98"/>
      <c r="F79" s="98"/>
      <c r="G79" s="21"/>
      <c r="H79" s="21"/>
      <c r="I79" s="98"/>
      <c r="J79" s="98"/>
      <c r="K79" s="98"/>
      <c r="L79" s="98"/>
      <c r="M79" s="98"/>
      <c r="N79" s="98"/>
      <c r="O79" s="98"/>
      <c r="P79" s="98"/>
      <c r="Q79" s="12"/>
      <c r="R79" s="12"/>
      <c r="S79" s="12"/>
      <c r="T79" s="12"/>
      <c r="U79" s="12"/>
      <c r="V79" s="12"/>
      <c r="W79" s="12"/>
      <c r="X79" s="14"/>
      <c r="Y79" s="12"/>
      <c r="Z79" s="100"/>
      <c r="AA79" s="101"/>
      <c r="AB79" s="101"/>
      <c r="AC79" s="101"/>
      <c r="AD79" s="101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1"/>
      <c r="AP79" s="101"/>
      <c r="AQ79" s="101"/>
      <c r="AR79" s="101"/>
      <c r="AS79" s="101"/>
      <c r="AT79" s="101"/>
      <c r="AU79" s="101"/>
      <c r="AV79" s="101"/>
      <c r="AW79" s="101"/>
      <c r="AX79" s="101"/>
      <c r="AY79" s="101"/>
      <c r="BA79" s="98"/>
      <c r="BB79" s="98"/>
      <c r="BC79" s="98"/>
    </row>
    <row r="80" spans="1:55" s="111" customFormat="1">
      <c r="A80" s="98"/>
      <c r="B80" s="98"/>
      <c r="C80" s="98"/>
      <c r="D80" s="98"/>
      <c r="E80" s="98"/>
      <c r="F80" s="98"/>
      <c r="G80" s="21"/>
      <c r="H80" s="21"/>
      <c r="I80" s="98"/>
      <c r="J80" s="98"/>
      <c r="K80" s="98"/>
      <c r="L80" s="98"/>
      <c r="M80" s="98"/>
      <c r="N80" s="98"/>
      <c r="O80" s="98"/>
      <c r="P80" s="98"/>
      <c r="Q80" s="12"/>
      <c r="R80" s="12"/>
      <c r="S80" s="12"/>
      <c r="T80" s="12"/>
      <c r="U80" s="12"/>
      <c r="V80" s="12"/>
      <c r="W80" s="12"/>
      <c r="X80" s="14"/>
      <c r="Y80" s="12"/>
      <c r="Z80" s="100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1"/>
      <c r="AP80" s="101"/>
      <c r="AQ80" s="101"/>
      <c r="AR80" s="101"/>
      <c r="AS80" s="101"/>
      <c r="AT80" s="101"/>
      <c r="AU80" s="101"/>
      <c r="AV80" s="101"/>
      <c r="AW80" s="101"/>
      <c r="AX80" s="101"/>
      <c r="AY80" s="101"/>
      <c r="BA80" s="98"/>
      <c r="BB80" s="98"/>
      <c r="BC80" s="98"/>
    </row>
    <row r="81" spans="1:55" s="111" customFormat="1">
      <c r="A81" s="98"/>
      <c r="B81" s="98"/>
      <c r="C81" s="98"/>
      <c r="D81" s="98"/>
      <c r="E81" s="98"/>
      <c r="F81" s="98"/>
      <c r="G81" s="21"/>
      <c r="H81" s="21"/>
      <c r="I81" s="98"/>
      <c r="J81" s="98"/>
      <c r="K81" s="98"/>
      <c r="L81" s="98"/>
      <c r="M81" s="98"/>
      <c r="N81" s="98"/>
      <c r="O81" s="98"/>
      <c r="P81" s="98"/>
      <c r="Q81" s="12"/>
      <c r="R81" s="12"/>
      <c r="S81" s="12"/>
      <c r="T81" s="12"/>
      <c r="U81" s="12"/>
      <c r="V81" s="12"/>
      <c r="W81" s="12"/>
      <c r="X81" s="14"/>
      <c r="Y81" s="12"/>
      <c r="Z81" s="100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1"/>
      <c r="AP81" s="101"/>
      <c r="AQ81" s="101"/>
      <c r="AR81" s="101"/>
      <c r="AS81" s="101"/>
      <c r="AT81" s="101"/>
      <c r="AU81" s="101"/>
      <c r="AV81" s="101"/>
      <c r="AW81" s="101"/>
      <c r="AX81" s="101"/>
      <c r="AY81" s="101"/>
      <c r="BA81" s="98"/>
      <c r="BB81" s="98"/>
      <c r="BC81" s="98"/>
    </row>
    <row r="82" spans="1:55" s="111" customFormat="1">
      <c r="A82" s="98"/>
      <c r="B82" s="98"/>
      <c r="C82" s="98"/>
      <c r="D82" s="98"/>
      <c r="E82" s="98"/>
      <c r="F82" s="98"/>
      <c r="G82" s="21"/>
      <c r="H82" s="21"/>
      <c r="I82" s="98"/>
      <c r="J82" s="98"/>
      <c r="K82" s="98"/>
      <c r="L82" s="98"/>
      <c r="M82" s="98"/>
      <c r="N82" s="98"/>
      <c r="O82" s="98"/>
      <c r="P82" s="98"/>
      <c r="Q82" s="12"/>
      <c r="R82" s="12"/>
      <c r="S82" s="12"/>
      <c r="T82" s="12"/>
      <c r="U82" s="12"/>
      <c r="V82" s="12"/>
      <c r="W82" s="12"/>
      <c r="X82" s="14"/>
      <c r="Y82" s="12"/>
      <c r="Z82" s="100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BA82" s="98"/>
      <c r="BB82" s="98"/>
      <c r="BC82" s="98"/>
    </row>
    <row r="83" spans="1:55" s="111" customFormat="1">
      <c r="A83" s="98"/>
      <c r="B83" s="98"/>
      <c r="C83" s="98"/>
      <c r="D83" s="98"/>
      <c r="E83" s="98"/>
      <c r="F83" s="98"/>
      <c r="G83" s="21"/>
      <c r="H83" s="21"/>
      <c r="I83" s="98"/>
      <c r="J83" s="98"/>
      <c r="K83" s="98"/>
      <c r="L83" s="98"/>
      <c r="M83" s="98"/>
      <c r="N83" s="98"/>
      <c r="O83" s="98"/>
      <c r="P83" s="98"/>
      <c r="Q83" s="12"/>
      <c r="R83" s="12"/>
      <c r="S83" s="12"/>
      <c r="T83" s="12"/>
      <c r="U83" s="12"/>
      <c r="V83" s="12"/>
      <c r="W83" s="12"/>
      <c r="X83" s="14"/>
      <c r="Y83" s="12"/>
      <c r="Z83" s="100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BA83" s="98"/>
      <c r="BB83" s="98"/>
      <c r="BC83" s="98"/>
    </row>
    <row r="84" spans="1:55" s="111" customFormat="1">
      <c r="A84" s="98"/>
      <c r="B84" s="98"/>
      <c r="C84" s="98"/>
      <c r="D84" s="98"/>
      <c r="E84" s="98"/>
      <c r="F84" s="98"/>
      <c r="G84" s="21"/>
      <c r="H84" s="21"/>
      <c r="I84" s="98"/>
      <c r="J84" s="98"/>
      <c r="K84" s="98"/>
      <c r="L84" s="98"/>
      <c r="M84" s="98"/>
      <c r="N84" s="98"/>
      <c r="O84" s="98"/>
      <c r="P84" s="98"/>
      <c r="Q84" s="12"/>
      <c r="R84" s="12"/>
      <c r="S84" s="12"/>
      <c r="T84" s="12"/>
      <c r="U84" s="12"/>
      <c r="V84" s="12"/>
      <c r="W84" s="12"/>
      <c r="X84" s="14"/>
      <c r="Y84" s="12"/>
      <c r="Z84" s="100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BA84" s="98"/>
      <c r="BB84" s="98"/>
      <c r="BC84" s="98"/>
    </row>
    <row r="85" spans="1:55" s="111" customFormat="1">
      <c r="A85" s="98"/>
      <c r="B85" s="98"/>
      <c r="C85" s="98"/>
      <c r="D85" s="98"/>
      <c r="E85" s="98"/>
      <c r="F85" s="98"/>
      <c r="G85" s="21"/>
      <c r="H85" s="21"/>
      <c r="I85" s="98"/>
      <c r="J85" s="98"/>
      <c r="K85" s="98"/>
      <c r="L85" s="98"/>
      <c r="M85" s="98"/>
      <c r="N85" s="98"/>
      <c r="O85" s="98"/>
      <c r="P85" s="98"/>
      <c r="Q85" s="12"/>
      <c r="R85" s="12"/>
      <c r="S85" s="12"/>
      <c r="T85" s="12"/>
      <c r="U85" s="12"/>
      <c r="V85" s="12"/>
      <c r="W85" s="12"/>
      <c r="X85" s="14"/>
      <c r="Y85" s="12"/>
      <c r="Z85" s="100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BA85" s="98"/>
      <c r="BB85" s="98"/>
      <c r="BC85" s="98"/>
    </row>
    <row r="86" spans="1:55" s="111" customFormat="1">
      <c r="A86" s="98"/>
      <c r="B86" s="98"/>
      <c r="C86" s="98"/>
      <c r="D86" s="98"/>
      <c r="E86" s="98"/>
      <c r="F86" s="98"/>
      <c r="G86" s="21"/>
      <c r="H86" s="21"/>
      <c r="I86" s="98"/>
      <c r="J86" s="98"/>
      <c r="K86" s="98"/>
      <c r="L86" s="98"/>
      <c r="M86" s="98"/>
      <c r="N86" s="98"/>
      <c r="O86" s="98"/>
      <c r="P86" s="98"/>
      <c r="Q86" s="12"/>
      <c r="R86" s="12"/>
      <c r="S86" s="12"/>
      <c r="T86" s="12"/>
      <c r="U86" s="12"/>
      <c r="V86" s="12"/>
      <c r="W86" s="12"/>
      <c r="X86" s="14"/>
      <c r="Y86" s="12"/>
      <c r="Z86" s="100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BA86" s="98"/>
      <c r="BB86" s="98"/>
      <c r="BC86" s="98"/>
    </row>
    <row r="87" spans="1:55" s="111" customFormat="1">
      <c r="A87" s="98"/>
      <c r="B87" s="98"/>
      <c r="C87" s="98"/>
      <c r="D87" s="98"/>
      <c r="E87" s="98"/>
      <c r="F87" s="98"/>
      <c r="G87" s="21"/>
      <c r="H87" s="21"/>
      <c r="I87" s="98"/>
      <c r="J87" s="98"/>
      <c r="K87" s="98"/>
      <c r="L87" s="98"/>
      <c r="M87" s="98"/>
      <c r="N87" s="98"/>
      <c r="O87" s="98"/>
      <c r="P87" s="98"/>
      <c r="Q87" s="12"/>
      <c r="R87" s="12"/>
      <c r="S87" s="12"/>
      <c r="T87" s="12"/>
      <c r="U87" s="12"/>
      <c r="V87" s="12"/>
      <c r="W87" s="12"/>
      <c r="X87" s="14"/>
      <c r="Y87" s="12"/>
      <c r="Z87" s="100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BA87" s="98"/>
      <c r="BB87" s="98"/>
      <c r="BC87" s="98"/>
    </row>
    <row r="88" spans="1:55" s="111" customFormat="1">
      <c r="A88" s="98"/>
      <c r="B88" s="98"/>
      <c r="C88" s="98"/>
      <c r="D88" s="98"/>
      <c r="E88" s="98"/>
      <c r="F88" s="98"/>
      <c r="G88" s="21"/>
      <c r="H88" s="21"/>
      <c r="I88" s="98"/>
      <c r="J88" s="98"/>
      <c r="K88" s="98"/>
      <c r="L88" s="98"/>
      <c r="M88" s="98"/>
      <c r="N88" s="98"/>
      <c r="O88" s="98"/>
      <c r="P88" s="98"/>
      <c r="Q88" s="12"/>
      <c r="R88" s="12"/>
      <c r="S88" s="12"/>
      <c r="T88" s="12"/>
      <c r="U88" s="12"/>
      <c r="V88" s="12"/>
      <c r="W88" s="12"/>
      <c r="X88" s="14"/>
      <c r="Y88" s="12"/>
      <c r="Z88" s="100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BA88" s="98"/>
      <c r="BB88" s="98"/>
      <c r="BC88" s="98"/>
    </row>
    <row r="89" spans="1:55" s="111" customFormat="1">
      <c r="A89" s="98"/>
      <c r="B89" s="98"/>
      <c r="C89" s="98"/>
      <c r="D89" s="98"/>
      <c r="E89" s="98"/>
      <c r="F89" s="98"/>
      <c r="G89" s="21"/>
      <c r="H89" s="21"/>
      <c r="I89" s="98"/>
      <c r="J89" s="98"/>
      <c r="K89" s="98"/>
      <c r="L89" s="98"/>
      <c r="M89" s="98"/>
      <c r="N89" s="98"/>
      <c r="O89" s="98"/>
      <c r="P89" s="98"/>
      <c r="Q89" s="12"/>
      <c r="R89" s="12"/>
      <c r="S89" s="12"/>
      <c r="T89" s="12"/>
      <c r="U89" s="12"/>
      <c r="V89" s="12"/>
      <c r="W89" s="12"/>
      <c r="X89" s="14"/>
      <c r="Y89" s="12"/>
      <c r="Z89" s="100"/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1"/>
      <c r="AP89" s="101"/>
      <c r="AQ89" s="101"/>
      <c r="AR89" s="101"/>
      <c r="AS89" s="101"/>
      <c r="AT89" s="101"/>
      <c r="AU89" s="101"/>
      <c r="AV89" s="101"/>
      <c r="AW89" s="101"/>
      <c r="AX89" s="101"/>
      <c r="AY89" s="101"/>
      <c r="BA89" s="98"/>
      <c r="BB89" s="98"/>
      <c r="BC89" s="98"/>
    </row>
    <row r="90" spans="1:55" s="111" customFormat="1">
      <c r="A90" s="98"/>
      <c r="B90" s="98"/>
      <c r="C90" s="98"/>
      <c r="D90" s="98"/>
      <c r="E90" s="98"/>
      <c r="F90" s="98"/>
      <c r="G90" s="21"/>
      <c r="H90" s="21"/>
      <c r="I90" s="98"/>
      <c r="J90" s="98"/>
      <c r="K90" s="98"/>
      <c r="L90" s="98"/>
      <c r="M90" s="98"/>
      <c r="N90" s="98"/>
      <c r="O90" s="98"/>
      <c r="P90" s="98"/>
      <c r="Q90" s="12"/>
      <c r="R90" s="12"/>
      <c r="S90" s="12"/>
      <c r="T90" s="12"/>
      <c r="U90" s="12"/>
      <c r="V90" s="12"/>
      <c r="W90" s="12"/>
      <c r="X90" s="14"/>
      <c r="Y90" s="12"/>
      <c r="Z90" s="100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BA90" s="98"/>
      <c r="BB90" s="98"/>
      <c r="BC90" s="98"/>
    </row>
    <row r="91" spans="1:55" s="111" customFormat="1">
      <c r="A91" s="98"/>
      <c r="B91" s="98"/>
      <c r="C91" s="98"/>
      <c r="D91" s="98"/>
      <c r="E91" s="98"/>
      <c r="F91" s="98"/>
      <c r="G91" s="21"/>
      <c r="H91" s="21"/>
      <c r="I91" s="98"/>
      <c r="J91" s="98"/>
      <c r="K91" s="98"/>
      <c r="L91" s="98"/>
      <c r="M91" s="98"/>
      <c r="N91" s="98"/>
      <c r="O91" s="98"/>
      <c r="P91" s="98"/>
      <c r="Q91" s="12"/>
      <c r="R91" s="12"/>
      <c r="S91" s="12"/>
      <c r="T91" s="12"/>
      <c r="U91" s="12"/>
      <c r="V91" s="12"/>
      <c r="W91" s="12"/>
      <c r="X91" s="14"/>
      <c r="Y91" s="12"/>
      <c r="Z91" s="100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BA91" s="98"/>
      <c r="BB91" s="98"/>
      <c r="BC91" s="98"/>
    </row>
    <row r="92" spans="1:55" s="111" customFormat="1">
      <c r="A92" s="98"/>
      <c r="B92" s="98"/>
      <c r="C92" s="98"/>
      <c r="D92" s="98"/>
      <c r="E92" s="98"/>
      <c r="F92" s="98"/>
      <c r="G92" s="21"/>
      <c r="H92" s="21"/>
      <c r="I92" s="98"/>
      <c r="J92" s="98"/>
      <c r="K92" s="98"/>
      <c r="L92" s="98"/>
      <c r="M92" s="98"/>
      <c r="N92" s="98"/>
      <c r="O92" s="98"/>
      <c r="P92" s="98"/>
      <c r="Q92" s="12"/>
      <c r="R92" s="12"/>
      <c r="S92" s="12"/>
      <c r="T92" s="12"/>
      <c r="U92" s="12"/>
      <c r="V92" s="12"/>
      <c r="W92" s="12"/>
      <c r="X92" s="14"/>
      <c r="Y92" s="12"/>
      <c r="Z92" s="100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BA92" s="98"/>
      <c r="BB92" s="98"/>
      <c r="BC92" s="98"/>
    </row>
    <row r="93" spans="1:55" s="111" customFormat="1">
      <c r="A93" s="98"/>
      <c r="B93" s="98"/>
      <c r="C93" s="98"/>
      <c r="D93" s="98"/>
      <c r="E93" s="98"/>
      <c r="F93" s="98"/>
      <c r="G93" s="21"/>
      <c r="H93" s="21"/>
      <c r="I93" s="98"/>
      <c r="J93" s="98"/>
      <c r="K93" s="98"/>
      <c r="L93" s="98"/>
      <c r="M93" s="98"/>
      <c r="N93" s="98"/>
      <c r="O93" s="98"/>
      <c r="P93" s="98"/>
      <c r="Q93" s="12"/>
      <c r="R93" s="12"/>
      <c r="S93" s="12"/>
      <c r="T93" s="12"/>
      <c r="U93" s="12"/>
      <c r="V93" s="12"/>
      <c r="W93" s="12"/>
      <c r="X93" s="14"/>
      <c r="Y93" s="12"/>
      <c r="Z93" s="100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BA93" s="98"/>
      <c r="BB93" s="98"/>
      <c r="BC93" s="98"/>
    </row>
    <row r="94" spans="1:55" s="111" customFormat="1">
      <c r="A94" s="98"/>
      <c r="B94" s="98"/>
      <c r="C94" s="98"/>
      <c r="D94" s="98"/>
      <c r="E94" s="98"/>
      <c r="F94" s="98"/>
      <c r="G94" s="21"/>
      <c r="H94" s="21"/>
      <c r="I94" s="98"/>
      <c r="J94" s="98"/>
      <c r="K94" s="98"/>
      <c r="L94" s="98"/>
      <c r="M94" s="98"/>
      <c r="N94" s="98"/>
      <c r="O94" s="98"/>
      <c r="P94" s="98"/>
      <c r="Q94" s="12"/>
      <c r="R94" s="12"/>
      <c r="S94" s="12"/>
      <c r="T94" s="12"/>
      <c r="U94" s="12"/>
      <c r="V94" s="12"/>
      <c r="W94" s="12"/>
      <c r="X94" s="14"/>
      <c r="Y94" s="12"/>
      <c r="Z94" s="100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BA94" s="98"/>
      <c r="BB94" s="98"/>
      <c r="BC94" s="98"/>
    </row>
    <row r="95" spans="1:55" s="111" customFormat="1">
      <c r="A95" s="98"/>
      <c r="B95" s="98"/>
      <c r="C95" s="98"/>
      <c r="D95" s="98"/>
      <c r="E95" s="98"/>
      <c r="F95" s="98"/>
      <c r="G95" s="21"/>
      <c r="H95" s="21"/>
      <c r="I95" s="98"/>
      <c r="J95" s="98"/>
      <c r="K95" s="98"/>
      <c r="L95" s="98"/>
      <c r="M95" s="98"/>
      <c r="N95" s="98"/>
      <c r="O95" s="98"/>
      <c r="P95" s="98"/>
      <c r="Q95" s="12"/>
      <c r="R95" s="12"/>
      <c r="S95" s="12"/>
      <c r="T95" s="12"/>
      <c r="U95" s="12"/>
      <c r="V95" s="12"/>
      <c r="W95" s="12"/>
      <c r="X95" s="14"/>
      <c r="Y95" s="12"/>
      <c r="Z95" s="100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  <c r="BA95" s="98"/>
      <c r="BB95" s="98"/>
      <c r="BC95" s="98"/>
    </row>
    <row r="96" spans="1:55" s="111" customFormat="1">
      <c r="A96" s="98"/>
      <c r="B96" s="98"/>
      <c r="C96" s="98"/>
      <c r="D96" s="98"/>
      <c r="E96" s="98"/>
      <c r="F96" s="98"/>
      <c r="G96" s="21"/>
      <c r="H96" s="21"/>
      <c r="I96" s="98"/>
      <c r="J96" s="98"/>
      <c r="K96" s="98"/>
      <c r="L96" s="98"/>
      <c r="M96" s="98"/>
      <c r="N96" s="98"/>
      <c r="O96" s="98"/>
      <c r="P96" s="98"/>
      <c r="Q96" s="12"/>
      <c r="R96" s="12"/>
      <c r="S96" s="12"/>
      <c r="T96" s="12"/>
      <c r="U96" s="12"/>
      <c r="V96" s="12"/>
      <c r="W96" s="12"/>
      <c r="X96" s="14"/>
      <c r="Y96" s="12"/>
      <c r="Z96" s="100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1"/>
      <c r="AP96" s="101"/>
      <c r="AQ96" s="101"/>
      <c r="AR96" s="101"/>
      <c r="AS96" s="101"/>
      <c r="AT96" s="101"/>
      <c r="AU96" s="101"/>
      <c r="AV96" s="101"/>
      <c r="AW96" s="101"/>
      <c r="AX96" s="101"/>
      <c r="AY96" s="101"/>
      <c r="BA96" s="98"/>
      <c r="BB96" s="98"/>
      <c r="BC96" s="98"/>
    </row>
    <row r="97" spans="1:55" s="111" customFormat="1">
      <c r="A97" s="98"/>
      <c r="B97" s="98"/>
      <c r="C97" s="98"/>
      <c r="D97" s="98"/>
      <c r="E97" s="98"/>
      <c r="F97" s="98"/>
      <c r="G97" s="21"/>
      <c r="H97" s="21"/>
      <c r="I97" s="98"/>
      <c r="J97" s="98"/>
      <c r="K97" s="98"/>
      <c r="L97" s="98"/>
      <c r="M97" s="98"/>
      <c r="N97" s="98"/>
      <c r="O97" s="98"/>
      <c r="P97" s="98"/>
      <c r="Q97" s="12"/>
      <c r="R97" s="12"/>
      <c r="S97" s="12"/>
      <c r="T97" s="12"/>
      <c r="U97" s="12"/>
      <c r="V97" s="12"/>
      <c r="W97" s="12"/>
      <c r="X97" s="14"/>
      <c r="Y97" s="12"/>
      <c r="Z97" s="100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1"/>
      <c r="AP97" s="101"/>
      <c r="AQ97" s="101"/>
      <c r="AR97" s="101"/>
      <c r="AS97" s="101"/>
      <c r="AT97" s="101"/>
      <c r="AU97" s="101"/>
      <c r="AV97" s="101"/>
      <c r="AW97" s="101"/>
      <c r="AX97" s="101"/>
      <c r="AY97" s="101"/>
      <c r="BA97" s="98"/>
      <c r="BB97" s="98"/>
      <c r="BC97" s="98"/>
    </row>
    <row r="98" spans="1:55" s="111" customFormat="1">
      <c r="A98" s="98"/>
      <c r="B98" s="98"/>
      <c r="C98" s="98"/>
      <c r="D98" s="98"/>
      <c r="E98" s="98"/>
      <c r="F98" s="98"/>
      <c r="G98" s="21"/>
      <c r="H98" s="21"/>
      <c r="I98" s="98"/>
      <c r="J98" s="98"/>
      <c r="K98" s="98"/>
      <c r="L98" s="98"/>
      <c r="M98" s="98"/>
      <c r="N98" s="98"/>
      <c r="O98" s="98"/>
      <c r="P98" s="98"/>
      <c r="Q98" s="12"/>
      <c r="R98" s="12"/>
      <c r="S98" s="12"/>
      <c r="T98" s="12"/>
      <c r="U98" s="12"/>
      <c r="V98" s="12"/>
      <c r="W98" s="12"/>
      <c r="X98" s="14"/>
      <c r="Y98" s="12"/>
      <c r="Z98" s="100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BA98" s="98"/>
      <c r="BB98" s="98"/>
      <c r="BC98" s="98"/>
    </row>
    <row r="99" spans="1:55">
      <c r="Z99" s="100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</row>
    <row r="100" spans="1:55">
      <c r="Z100" s="100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</row>
    <row r="101" spans="1:55">
      <c r="Z101" s="100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</row>
    <row r="102" spans="1:55">
      <c r="Z102" s="100"/>
      <c r="AA102" s="101"/>
      <c r="AB102" s="101"/>
      <c r="AC102" s="101"/>
      <c r="AD102" s="101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1"/>
      <c r="AV102" s="101"/>
      <c r="AW102" s="101"/>
      <c r="AX102" s="101"/>
      <c r="AY102" s="101"/>
    </row>
    <row r="103" spans="1:55">
      <c r="Z103" s="100"/>
      <c r="AA103" s="101"/>
      <c r="AB103" s="101"/>
      <c r="AC103" s="101"/>
      <c r="AD103" s="101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01"/>
      <c r="AT103" s="101"/>
      <c r="AU103" s="101"/>
      <c r="AV103" s="101"/>
      <c r="AW103" s="101"/>
      <c r="AX103" s="101"/>
      <c r="AY103" s="101"/>
    </row>
    <row r="104" spans="1:55">
      <c r="Z104" s="100"/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1"/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</row>
    <row r="105" spans="1:55">
      <c r="Z105" s="100"/>
      <c r="AA105" s="101"/>
      <c r="AB105" s="101"/>
      <c r="AC105" s="101"/>
      <c r="AD105" s="101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1"/>
      <c r="AP105" s="101"/>
      <c r="AQ105" s="101"/>
      <c r="AR105" s="101"/>
      <c r="AS105" s="101"/>
      <c r="AT105" s="101"/>
      <c r="AU105" s="101"/>
      <c r="AV105" s="101"/>
      <c r="AW105" s="101"/>
      <c r="AX105" s="101"/>
      <c r="AY105" s="101"/>
    </row>
    <row r="106" spans="1:55">
      <c r="Z106" s="100"/>
      <c r="AA106" s="101"/>
      <c r="AB106" s="101"/>
      <c r="AC106" s="101"/>
      <c r="AD106" s="101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1"/>
      <c r="AP106" s="101"/>
      <c r="AQ106" s="101"/>
      <c r="AR106" s="101"/>
      <c r="AS106" s="101"/>
      <c r="AT106" s="101"/>
      <c r="AU106" s="101"/>
      <c r="AV106" s="101"/>
      <c r="AW106" s="101"/>
      <c r="AX106" s="101"/>
      <c r="AY106" s="101"/>
    </row>
    <row r="107" spans="1:55">
      <c r="Z107" s="100"/>
      <c r="AA107" s="101"/>
      <c r="AB107" s="101"/>
      <c r="AC107" s="101"/>
      <c r="AD107" s="101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1"/>
      <c r="AP107" s="101"/>
      <c r="AQ107" s="101"/>
      <c r="AR107" s="101"/>
      <c r="AS107" s="101"/>
      <c r="AT107" s="101"/>
      <c r="AU107" s="101"/>
      <c r="AV107" s="101"/>
      <c r="AW107" s="101"/>
      <c r="AX107" s="101"/>
      <c r="AY107" s="101"/>
    </row>
    <row r="108" spans="1:55">
      <c r="Z108" s="100"/>
      <c r="AA108" s="101"/>
      <c r="AB108" s="101"/>
      <c r="AC108" s="101"/>
      <c r="AD108" s="101"/>
      <c r="AE108" s="101"/>
      <c r="AF108" s="101"/>
      <c r="AG108" s="101"/>
      <c r="AH108" s="101"/>
      <c r="AI108" s="101"/>
      <c r="AJ108" s="101"/>
      <c r="AK108" s="101"/>
      <c r="AL108" s="101"/>
      <c r="AM108" s="101"/>
      <c r="AN108" s="101"/>
      <c r="AO108" s="101"/>
      <c r="AP108" s="101"/>
      <c r="AQ108" s="101"/>
      <c r="AR108" s="101"/>
      <c r="AS108" s="101"/>
      <c r="AT108" s="101"/>
      <c r="AU108" s="101"/>
      <c r="AV108" s="101"/>
      <c r="AW108" s="101"/>
      <c r="AX108" s="101"/>
      <c r="AY108" s="101"/>
    </row>
  </sheetData>
  <sheetCalcPr fullCalcOnLoad="1"/>
  <mergeCells count="8">
    <mergeCell ref="J1:L1"/>
    <mergeCell ref="J7:L7"/>
    <mergeCell ref="W10:W14"/>
    <mergeCell ref="J6:K6"/>
    <mergeCell ref="J8:K8"/>
    <mergeCell ref="T8:T14"/>
    <mergeCell ref="U10:U14"/>
    <mergeCell ref="V10:V14"/>
  </mergeCells>
  <phoneticPr fontId="10" type="noConversion"/>
  <pageMargins left="0.75000000000000011" right="0.75000000000000011" top="1" bottom="1" header="0.5" footer="0.5"/>
  <pageSetup paperSize="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BC107"/>
  <sheetViews>
    <sheetView topLeftCell="A6" zoomScale="150" workbookViewId="0">
      <selection activeCell="N17" sqref="N17:O17"/>
    </sheetView>
  </sheetViews>
  <sheetFormatPr baseColWidth="10" defaultColWidth="51.83203125" defaultRowHeight="12"/>
  <cols>
    <col min="1" max="1" width="9.5" style="98" customWidth="1"/>
    <col min="2" max="2" width="3.1640625" style="98" customWidth="1"/>
    <col min="3" max="3" width="1.6640625" style="98" customWidth="1"/>
    <col min="4" max="4" width="2" style="98" customWidth="1"/>
    <col min="5" max="5" width="5.1640625" style="98" customWidth="1"/>
    <col min="6" max="6" width="2.5" style="98" hidden="1" customWidth="1"/>
    <col min="7" max="7" width="3.1640625" style="21" customWidth="1"/>
    <col min="8" max="8" width="5.33203125" style="21" customWidth="1"/>
    <col min="9" max="9" width="2.5" style="98" hidden="1" customWidth="1"/>
    <col min="10" max="10" width="4.5" style="98" customWidth="1"/>
    <col min="11" max="11" width="8.1640625" style="98" customWidth="1"/>
    <col min="12" max="12" width="8" style="98" customWidth="1"/>
    <col min="13" max="13" width="9.6640625" style="98" customWidth="1"/>
    <col min="14" max="14" width="9.1640625" style="98" customWidth="1"/>
    <col min="15" max="15" width="8.33203125" style="98" customWidth="1"/>
    <col min="16" max="16" width="12.33203125" style="98" customWidth="1"/>
    <col min="17" max="17" width="6.33203125" style="12" customWidth="1"/>
    <col min="18" max="18" width="5.6640625" style="12" customWidth="1"/>
    <col min="19" max="19" width="6" style="12" customWidth="1"/>
    <col min="20" max="20" width="3.5" style="12" customWidth="1"/>
    <col min="21" max="21" width="3.6640625" style="12" customWidth="1"/>
    <col min="22" max="22" width="2" style="12" customWidth="1"/>
    <col min="23" max="23" width="12.1640625" style="12" customWidth="1"/>
    <col min="24" max="24" width="18.5" style="14" customWidth="1"/>
    <col min="25" max="25" width="19.6640625" style="12" customWidth="1"/>
    <col min="26" max="26" width="31" style="104" hidden="1" customWidth="1"/>
    <col min="27" max="27" width="25.5" style="105" hidden="1" customWidth="1"/>
    <col min="28" max="28" width="19" style="105" hidden="1" customWidth="1"/>
    <col min="29" max="29" width="19.33203125" style="105" hidden="1" customWidth="1"/>
    <col min="30" max="30" width="14.83203125" style="105" hidden="1" customWidth="1"/>
    <col min="31" max="31" width="15.33203125" style="105" hidden="1" customWidth="1"/>
    <col min="32" max="32" width="8.6640625" style="105" hidden="1" customWidth="1"/>
    <col min="33" max="34" width="9.1640625" style="105" hidden="1" customWidth="1"/>
    <col min="35" max="35" width="9.5" style="105" hidden="1" customWidth="1"/>
    <col min="36" max="36" width="10.33203125" style="105" hidden="1" customWidth="1"/>
    <col min="37" max="37" width="10.83203125" style="105" hidden="1" customWidth="1"/>
    <col min="38" max="38" width="9.83203125" style="105" hidden="1" customWidth="1"/>
    <col min="39" max="39" width="10.1640625" style="105" hidden="1" customWidth="1"/>
    <col min="40" max="40" width="13.6640625" style="105" hidden="1" customWidth="1"/>
    <col min="41" max="41" width="14" style="105" hidden="1" customWidth="1"/>
    <col min="42" max="42" width="12.83203125" style="105" hidden="1" customWidth="1"/>
    <col min="43" max="43" width="13.33203125" style="105" hidden="1" customWidth="1"/>
    <col min="44" max="44" width="17.6640625" style="105" hidden="1" customWidth="1"/>
    <col min="45" max="45" width="17.1640625" style="105" hidden="1" customWidth="1"/>
    <col min="46" max="46" width="8.6640625" style="105" hidden="1" customWidth="1"/>
    <col min="47" max="47" width="8.1640625" style="105" hidden="1" customWidth="1"/>
    <col min="48" max="48" width="10.33203125" style="105" hidden="1" customWidth="1"/>
    <col min="49" max="49" width="10" style="105" hidden="1" customWidth="1"/>
    <col min="50" max="50" width="9.6640625" style="105" hidden="1" customWidth="1"/>
    <col min="51" max="51" width="9.1640625" style="105" hidden="1" customWidth="1"/>
    <col min="52" max="52" width="118.1640625" style="111" customWidth="1"/>
    <col min="53" max="54" width="51.83203125" style="98"/>
    <col min="55" max="55" width="1.6640625" style="98" customWidth="1"/>
    <col min="56" max="16384" width="51.83203125" style="98"/>
  </cols>
  <sheetData>
    <row r="1" spans="1:55">
      <c r="B1" s="129" t="s">
        <v>122</v>
      </c>
      <c r="C1" s="179"/>
      <c r="D1" s="179"/>
      <c r="E1" s="179"/>
      <c r="F1" s="179"/>
      <c r="G1" s="179"/>
      <c r="H1" s="179"/>
      <c r="I1" s="33"/>
      <c r="J1" s="32" t="str">
        <f>Boundary!$J$1</f>
        <v>CLIENT ETAL</v>
      </c>
      <c r="K1" s="33"/>
      <c r="L1" s="164"/>
      <c r="M1" s="129" t="s">
        <v>244</v>
      </c>
      <c r="N1" s="179"/>
      <c r="O1" s="206" t="s">
        <v>216</v>
      </c>
      <c r="P1" s="164"/>
      <c r="Z1" s="110" t="s">
        <v>138</v>
      </c>
      <c r="AA1" s="110" t="s">
        <v>140</v>
      </c>
      <c r="AB1" s="110" t="s">
        <v>139</v>
      </c>
      <c r="AC1" s="110" t="s">
        <v>141</v>
      </c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</row>
    <row r="2" spans="1:55">
      <c r="B2" s="107" t="s">
        <v>132</v>
      </c>
      <c r="C2" s="31"/>
      <c r="D2" s="31"/>
      <c r="E2" s="31"/>
      <c r="F2" s="31"/>
      <c r="G2" s="31"/>
      <c r="H2" s="31"/>
      <c r="I2" s="134"/>
      <c r="J2" s="99">
        <f>Boundary!$J$2</f>
        <v>0</v>
      </c>
      <c r="K2" s="134"/>
      <c r="L2" s="165"/>
      <c r="M2" s="107" t="s">
        <v>245</v>
      </c>
      <c r="N2" s="31"/>
      <c r="O2" s="207"/>
      <c r="P2" s="165"/>
      <c r="Q2" s="163" t="str">
        <f>CONCATENATE(J2,", ",J3,", ",J4)</f>
        <v>0, ANGELES, PAMPANGA</v>
      </c>
      <c r="Z2" s="100" t="s">
        <v>143</v>
      </c>
      <c r="AA2" s="101" t="s">
        <v>145</v>
      </c>
      <c r="AB2" s="100" t="s">
        <v>146</v>
      </c>
      <c r="AC2" s="101" t="s">
        <v>147</v>
      </c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11" t="str">
        <f>CONCATENATE(Z1,AA1,AB1,AC1)</f>
        <v>&lt;?xml version="1.0" encoding="utf-8"?&gt;&lt;Polygon_Info VERSION="2.0"&gt;&lt;Title_Polygon&gt;&lt;Polygon&gt;</v>
      </c>
    </row>
    <row r="3" spans="1:55">
      <c r="B3" s="107" t="s">
        <v>133</v>
      </c>
      <c r="C3" s="31"/>
      <c r="D3" s="31"/>
      <c r="E3" s="31"/>
      <c r="F3" s="31"/>
      <c r="G3" s="31"/>
      <c r="H3" s="31"/>
      <c r="I3" s="134"/>
      <c r="J3" s="99" t="str">
        <f>Boundary!$J$3</f>
        <v>ANGELES</v>
      </c>
      <c r="K3" s="134"/>
      <c r="L3" s="165"/>
      <c r="M3" s="107" t="s">
        <v>60</v>
      </c>
      <c r="N3" s="31"/>
      <c r="O3" s="130">
        <f>ROUNDUP(E24,0)</f>
        <v>9624</v>
      </c>
      <c r="P3" s="181">
        <v>9460.5</v>
      </c>
      <c r="Z3" s="102" t="s">
        <v>148</v>
      </c>
      <c r="AA3" s="101" t="s">
        <v>150</v>
      </c>
      <c r="AB3" s="103" t="s">
        <v>151</v>
      </c>
      <c r="AC3" s="101" t="s">
        <v>152</v>
      </c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11" t="str">
        <f>CONCATENATE(Z2,O6,AA2,AB2,O1,AC2)</f>
        <v>&lt;Plan_No&gt;CSD-11111&lt;/Plan_No&gt;&lt;Lot_No&gt;674-A&lt;/Lot_No&gt;</v>
      </c>
    </row>
    <row r="4" spans="1:55">
      <c r="B4" s="107" t="s">
        <v>123</v>
      </c>
      <c r="C4" s="31"/>
      <c r="D4" s="31"/>
      <c r="E4" s="31"/>
      <c r="F4" s="31"/>
      <c r="G4" s="31"/>
      <c r="H4" s="31"/>
      <c r="I4" s="134"/>
      <c r="J4" s="99" t="str">
        <f>Boundary!$J$4</f>
        <v>PAMPANGA</v>
      </c>
      <c r="K4" s="134"/>
      <c r="L4" s="165"/>
      <c r="M4" s="107" t="s">
        <v>61</v>
      </c>
      <c r="N4" s="31"/>
      <c r="O4" s="99">
        <v>56441</v>
      </c>
      <c r="P4" s="203" t="s">
        <v>113</v>
      </c>
      <c r="Z4" s="103" t="s">
        <v>153</v>
      </c>
      <c r="AA4" s="101" t="s">
        <v>154</v>
      </c>
      <c r="AB4" s="103" t="s">
        <v>155</v>
      </c>
      <c r="AC4" s="101" t="s">
        <v>156</v>
      </c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11" t="str">
        <f>CONCATENATE(Z3,O2,AA3,AB3,P3,AC3)</f>
        <v>&lt;Block_No&gt;&lt;/Block_No&gt;&lt;Area&gt;9460.5&lt;/Area&gt;</v>
      </c>
    </row>
    <row r="5" spans="1:55">
      <c r="B5" s="107" t="s">
        <v>124</v>
      </c>
      <c r="C5" s="31"/>
      <c r="D5" s="31"/>
      <c r="E5" s="31"/>
      <c r="F5" s="31"/>
      <c r="G5" s="31"/>
      <c r="H5" s="31"/>
      <c r="I5" s="134"/>
      <c r="J5" s="99" t="str">
        <f>Boundary!$J$5</f>
        <v>BLLM #1, CITY Cadastre</v>
      </c>
      <c r="K5" s="134"/>
      <c r="L5" s="165"/>
      <c r="M5" s="107" t="s">
        <v>62</v>
      </c>
      <c r="N5" s="31"/>
      <c r="O5" s="208">
        <v>29958</v>
      </c>
      <c r="P5" s="165"/>
      <c r="Z5" s="103" t="s">
        <v>157</v>
      </c>
      <c r="AA5" s="101" t="s">
        <v>158</v>
      </c>
      <c r="AB5" s="103" t="s">
        <v>159</v>
      </c>
      <c r="AC5" s="101" t="s">
        <v>160</v>
      </c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11" t="str">
        <f>CONCATENATE(Z4,J6,AA4,AB4,J7,AC4)</f>
        <v>&lt;DoSurvey_Orginal&gt;29958&lt;/DoSurvey_Orginal&gt;&lt;DOSurvey_Executed&gt;29958&lt;/DOSurvey_Executed&gt;</v>
      </c>
    </row>
    <row r="6" spans="1:55">
      <c r="B6" s="107" t="s">
        <v>246</v>
      </c>
      <c r="C6" s="108"/>
      <c r="D6" s="108"/>
      <c r="E6" s="108"/>
      <c r="F6" s="108"/>
      <c r="G6" s="108"/>
      <c r="H6" s="108"/>
      <c r="I6" s="134"/>
      <c r="J6" s="261">
        <v>29958</v>
      </c>
      <c r="K6" s="262"/>
      <c r="L6" s="168"/>
      <c r="M6" s="107" t="s">
        <v>63</v>
      </c>
      <c r="N6" s="31"/>
      <c r="O6" s="166" t="str">
        <f>Boundary!$O$6</f>
        <v>CSD-11111</v>
      </c>
      <c r="P6" s="204">
        <v>1</v>
      </c>
      <c r="Z6" s="103" t="s">
        <v>161</v>
      </c>
      <c r="AA6" s="101" t="s">
        <v>162</v>
      </c>
      <c r="AB6" s="103" t="s">
        <v>163</v>
      </c>
      <c r="AC6" s="101" t="s">
        <v>164</v>
      </c>
      <c r="AD6" s="100" t="s">
        <v>165</v>
      </c>
      <c r="AE6" s="100" t="s">
        <v>220</v>
      </c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11" t="str">
        <f>CONCATENATE(Z5,J8,AA5,AB5,Q2,AC5)</f>
        <v>&lt;DOSurvey_Approved&gt;7665&lt;/DOSurvey_Approved&gt;&lt;Location&gt;0, ANGELES, PAMPANGA&lt;/Location&gt;</v>
      </c>
    </row>
    <row r="7" spans="1:55">
      <c r="B7" s="107" t="s">
        <v>247</v>
      </c>
      <c r="C7" s="108"/>
      <c r="D7" s="108"/>
      <c r="E7" s="108"/>
      <c r="F7" s="108"/>
      <c r="G7" s="108"/>
      <c r="H7" s="108"/>
      <c r="I7" s="134"/>
      <c r="J7" s="261">
        <v>29958</v>
      </c>
      <c r="K7" s="264"/>
      <c r="L7" s="168"/>
      <c r="M7" s="107" t="s">
        <v>248</v>
      </c>
      <c r="N7" s="31"/>
      <c r="O7" s="166" t="str">
        <f>Boundary!$O$7</f>
        <v>Lot 45, SWO-3245324</v>
      </c>
      <c r="P7" s="205"/>
      <c r="Z7" s="100" t="s">
        <v>221</v>
      </c>
      <c r="AA7" s="100" t="s">
        <v>222</v>
      </c>
      <c r="AB7" s="100" t="s">
        <v>223</v>
      </c>
      <c r="AC7" s="101" t="s">
        <v>224</v>
      </c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11" t="str">
        <f>CONCATENATE(Z6,J5,AA6,AB6,O15,AC6,AD6,N15,AE6)</f>
        <v>&lt;TiePoint_Description&gt;BLLM #1, CITY Cadastre&lt;/TiePoint_Description&gt;&lt;Local_X&gt;521156.407343999&lt;/Local_X&gt;&lt;Local_Y&gt;1612224.9800475&lt;/Local_Y&gt;</v>
      </c>
      <c r="BA7" s="15"/>
    </row>
    <row r="8" spans="1:55">
      <c r="B8" s="107" t="s">
        <v>249</v>
      </c>
      <c r="C8" s="108"/>
      <c r="D8" s="108"/>
      <c r="E8" s="108"/>
      <c r="F8" s="108"/>
      <c r="G8" s="108"/>
      <c r="H8" s="108"/>
      <c r="I8" s="134"/>
      <c r="J8" s="261">
        <v>7665</v>
      </c>
      <c r="K8" s="262"/>
      <c r="L8" s="168"/>
      <c r="M8" s="107" t="s">
        <v>94</v>
      </c>
      <c r="N8" s="31"/>
      <c r="O8" s="166">
        <v>546</v>
      </c>
      <c r="P8" s="205"/>
      <c r="T8" s="263" t="s">
        <v>234</v>
      </c>
      <c r="Z8" s="100" t="s">
        <v>225</v>
      </c>
      <c r="AA8" s="101" t="s">
        <v>226</v>
      </c>
      <c r="AB8" s="100" t="s">
        <v>227</v>
      </c>
      <c r="AC8" s="101" t="s">
        <v>228</v>
      </c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11" t="str">
        <f>CONCATENATE(Z7,IF(J9="Bearing &amp; Distance",1,0),AA7,AB7,P16,AC7)</f>
        <v>&lt;Coor_Type&gt;1&lt;/Coor_Type&gt;&lt;Desc_Corners&gt;P.S. C.C.M.&lt;/Desc_Corners&gt;</v>
      </c>
      <c r="BA8" s="12"/>
    </row>
    <row r="9" spans="1:55">
      <c r="B9" s="107" t="s">
        <v>95</v>
      </c>
      <c r="C9" s="31"/>
      <c r="D9" s="31"/>
      <c r="E9" s="31"/>
      <c r="F9" s="31"/>
      <c r="G9" s="31"/>
      <c r="H9" s="31"/>
      <c r="I9" s="134"/>
      <c r="J9" s="166" t="s">
        <v>239</v>
      </c>
      <c r="K9" s="134"/>
      <c r="L9" s="165"/>
      <c r="M9" s="107" t="s">
        <v>96</v>
      </c>
      <c r="N9" s="134"/>
      <c r="O9" s="167" t="b">
        <v>1</v>
      </c>
      <c r="P9" s="204">
        <v>0</v>
      </c>
      <c r="T9" s="220"/>
      <c r="Z9" s="100" t="s">
        <v>229</v>
      </c>
      <c r="AA9" s="101" t="s">
        <v>230</v>
      </c>
      <c r="AB9" s="100" t="s">
        <v>108</v>
      </c>
      <c r="AC9" s="101" t="s">
        <v>109</v>
      </c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11" t="str">
        <f>CONCATENATE(Z8,J10,AA8,AB8,O11,AC8)</f>
        <v>&lt;Survey_System&gt;PPCS-PTM&lt;/Survey_System&gt;&lt;Geodetic_Engineer&gt;Engr. YYYYYYYYYYYYY&lt;/Geodetic_Engineer&gt;</v>
      </c>
      <c r="BA9" s="12"/>
    </row>
    <row r="10" spans="1:55" ht="12" customHeight="1">
      <c r="B10" s="107" t="s">
        <v>97</v>
      </c>
      <c r="C10" s="31"/>
      <c r="D10" s="31"/>
      <c r="E10" s="31"/>
      <c r="F10" s="31"/>
      <c r="G10" s="31"/>
      <c r="H10" s="31"/>
      <c r="I10" s="134"/>
      <c r="J10" s="166" t="s">
        <v>98</v>
      </c>
      <c r="K10" s="134"/>
      <c r="L10" s="165"/>
      <c r="M10" s="107" t="s">
        <v>99</v>
      </c>
      <c r="N10" s="31"/>
      <c r="O10" s="167" t="s">
        <v>100</v>
      </c>
      <c r="P10" s="204">
        <v>1</v>
      </c>
      <c r="T10" s="220"/>
      <c r="U10" s="260" t="s">
        <v>235</v>
      </c>
      <c r="V10" s="260" t="s">
        <v>236</v>
      </c>
      <c r="W10" s="260" t="s">
        <v>237</v>
      </c>
      <c r="Z10" s="100" t="s">
        <v>110</v>
      </c>
      <c r="AA10" s="101" t="s">
        <v>111</v>
      </c>
      <c r="AB10" s="100" t="s">
        <v>112</v>
      </c>
      <c r="AC10" s="101" t="s">
        <v>114</v>
      </c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11" t="str">
        <f>CONCATENATE(Z9,O9,AA9,AB9,O8,AC9)</f>
        <v>&lt;Bearing&gt;TRUE&lt;/Bearing&gt;&lt;LRC_Record_No.&gt;546&lt;/LRC_Record_No.&gt;</v>
      </c>
      <c r="BA10" s="12"/>
    </row>
    <row r="11" spans="1:55">
      <c r="B11" s="107"/>
      <c r="C11" s="134"/>
      <c r="D11" s="134"/>
      <c r="E11" s="134"/>
      <c r="F11" s="134"/>
      <c r="G11" s="134"/>
      <c r="H11" s="134"/>
      <c r="I11" s="134"/>
      <c r="J11" s="166"/>
      <c r="K11" s="134"/>
      <c r="L11" s="165"/>
      <c r="M11" s="107" t="s">
        <v>101</v>
      </c>
      <c r="N11" s="134"/>
      <c r="O11" s="166" t="str">
        <f>Proposal!E30</f>
        <v>Engr. YYYYYYYYYYYYY</v>
      </c>
      <c r="P11" s="165"/>
      <c r="T11" s="220"/>
      <c r="U11" s="220"/>
      <c r="V11" s="220"/>
      <c r="W11" s="220"/>
      <c r="Z11" s="100" t="s">
        <v>115</v>
      </c>
      <c r="AA11" s="101" t="s">
        <v>116</v>
      </c>
      <c r="AB11" s="100" t="s">
        <v>170</v>
      </c>
      <c r="AC11" s="101" t="s">
        <v>171</v>
      </c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11" t="str">
        <f>CONCATENATE(Z10,O10,AA10,AB10,P4,AC10)</f>
        <v>&lt;Declination&gt;N00-00E&lt;/Declination&gt;&lt;UnitOfMeasure&gt;Square Meters&lt;/UnitOfMeasure&gt;</v>
      </c>
      <c r="BA11" s="12"/>
    </row>
    <row r="12" spans="1:55" ht="13" thickBot="1">
      <c r="B12" s="128" t="s">
        <v>102</v>
      </c>
      <c r="C12" s="162"/>
      <c r="D12" s="162"/>
      <c r="E12" s="162"/>
      <c r="F12" s="162"/>
      <c r="G12" s="162"/>
      <c r="H12" s="162"/>
      <c r="I12" s="162"/>
      <c r="J12" s="169" t="s">
        <v>103</v>
      </c>
      <c r="K12" s="162"/>
      <c r="L12" s="162"/>
      <c r="M12" s="140"/>
      <c r="N12" s="162"/>
      <c r="O12" s="169"/>
      <c r="P12" s="143"/>
      <c r="T12" s="220"/>
      <c r="U12" s="220"/>
      <c r="V12" s="220"/>
      <c r="W12" s="220"/>
      <c r="Z12" s="100" t="s">
        <v>172</v>
      </c>
      <c r="AA12" s="101" t="s">
        <v>173</v>
      </c>
      <c r="AB12" s="100" t="s">
        <v>174</v>
      </c>
      <c r="AC12" s="101" t="s">
        <v>175</v>
      </c>
      <c r="AD12" s="100" t="s">
        <v>176</v>
      </c>
      <c r="AE12" s="101" t="s">
        <v>177</v>
      </c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11" t="str">
        <f>CONCATENATE(Z11,J12,AA11,AB11,O7,AC11)</f>
        <v>&lt;Notes&gt;This is a SAMPLE eTD data encoding dataset&lt;/Notes&gt;&lt;Portion&gt;Lot 45, SWO-3245324&lt;/Portion&gt;</v>
      </c>
      <c r="BA12" s="12"/>
    </row>
    <row r="13" spans="1:55" ht="13" thickBot="1">
      <c r="A13" s="13"/>
      <c r="B13" s="148"/>
      <c r="C13" s="119"/>
      <c r="D13" s="119"/>
      <c r="E13" s="119"/>
      <c r="F13" s="119"/>
      <c r="G13" s="119"/>
      <c r="H13" s="119"/>
      <c r="I13" s="119"/>
      <c r="J13" s="119"/>
      <c r="K13" s="119"/>
      <c r="L13" s="8" t="s">
        <v>241</v>
      </c>
      <c r="M13" s="119"/>
      <c r="N13" s="119"/>
      <c r="O13" s="119"/>
      <c r="P13" s="184"/>
      <c r="T13" s="220"/>
      <c r="U13" s="220"/>
      <c r="V13" s="220"/>
      <c r="W13" s="220"/>
      <c r="Z13" s="100" t="s">
        <v>48</v>
      </c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11" t="str">
        <f>CONCATENATE(Z12,P6,AA12,AB12,P9,AC12,AD12,P10,AE12)</f>
        <v>&lt;TotalAppLot&gt;1&lt;/TotalAppLot&gt;&lt;TotalEncodeLot&gt;0&lt;/TotalEncodeLot&gt;&lt;TotalRemainLot&gt;1&lt;/TotalRemainLot&gt;</v>
      </c>
      <c r="BA13" s="12"/>
    </row>
    <row r="14" spans="1:55" s="4" customFormat="1" ht="13" thickBot="1">
      <c r="B14" s="149"/>
      <c r="C14" s="146" t="s">
        <v>107</v>
      </c>
      <c r="D14" s="185"/>
      <c r="E14" s="194"/>
      <c r="F14" s="146"/>
      <c r="G14" s="195" t="s">
        <v>104</v>
      </c>
      <c r="H14" s="195"/>
      <c r="I14" s="146"/>
      <c r="J14" s="147"/>
      <c r="K14" s="147" t="s">
        <v>125</v>
      </c>
      <c r="L14" s="155" t="s">
        <v>126</v>
      </c>
      <c r="M14" s="155" t="s">
        <v>127</v>
      </c>
      <c r="N14" s="159" t="s">
        <v>128</v>
      </c>
      <c r="O14" s="159" t="s">
        <v>129</v>
      </c>
      <c r="P14" s="155" t="s">
        <v>130</v>
      </c>
      <c r="Q14" s="8" t="s">
        <v>56</v>
      </c>
      <c r="R14" s="5" t="s">
        <v>57</v>
      </c>
      <c r="S14" s="22" t="s">
        <v>58</v>
      </c>
      <c r="T14" s="220"/>
      <c r="U14" s="220"/>
      <c r="V14" s="220"/>
      <c r="W14" s="220"/>
      <c r="X14" s="23" t="s">
        <v>59</v>
      </c>
      <c r="Y14" s="24"/>
      <c r="Z14" s="100" t="s">
        <v>49</v>
      </c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11" t="str">
        <f>Z13</f>
        <v>&lt;/Polygon&gt;</v>
      </c>
      <c r="BA14" s="98"/>
      <c r="BB14" s="6"/>
    </row>
    <row r="15" spans="1:55" s="4" customFormat="1" ht="13">
      <c r="B15" s="186"/>
      <c r="C15" s="35"/>
      <c r="D15" s="187"/>
      <c r="E15" s="153"/>
      <c r="F15" s="144"/>
      <c r="G15" s="145"/>
      <c r="H15" s="145"/>
      <c r="I15" s="144"/>
      <c r="J15" s="154"/>
      <c r="K15" s="160"/>
      <c r="L15" s="156"/>
      <c r="M15" s="156"/>
      <c r="N15" s="193">
        <f>Boundary!N15</f>
        <v>1612224.9800475</v>
      </c>
      <c r="O15" s="193">
        <f>Boundary!O15</f>
        <v>521156.40734399902</v>
      </c>
      <c r="P15" s="156"/>
      <c r="Q15" s="8"/>
      <c r="R15" s="5"/>
      <c r="S15" s="5"/>
      <c r="T15" s="5"/>
      <c r="U15" s="5"/>
      <c r="V15" s="5"/>
      <c r="W15" s="5"/>
      <c r="X15" s="25" t="str">
        <f t="shared" ref="X15:X19" si="0">CONCATENATE(O15,",",N15)</f>
        <v>521156.407343999,1612224.9800475</v>
      </c>
      <c r="Y15" s="26"/>
      <c r="Z15" s="100" t="s">
        <v>50</v>
      </c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11" t="str">
        <f>Z14</f>
        <v>&lt;Polygon_TD&gt;</v>
      </c>
      <c r="BA15" s="98"/>
      <c r="BB15" s="6"/>
      <c r="BC15" s="4" t="s">
        <v>65</v>
      </c>
    </row>
    <row r="16" spans="1:55" s="4" customFormat="1" ht="13" customHeight="1">
      <c r="A16" s="7"/>
      <c r="B16" s="188" t="s">
        <v>238</v>
      </c>
      <c r="C16" s="1" t="s">
        <v>105</v>
      </c>
      <c r="D16" s="182">
        <v>1</v>
      </c>
      <c r="E16" s="210" t="s">
        <v>206</v>
      </c>
      <c r="F16" s="197">
        <f t="shared" ref="F16:F17" si="1">IF(E16="N", 1, IF(E16="S", -1))</f>
        <v>1</v>
      </c>
      <c r="G16" s="198">
        <v>31</v>
      </c>
      <c r="H16" s="198">
        <v>59</v>
      </c>
      <c r="I16" s="197">
        <f t="shared" ref="I16:I17" si="2">IF(J16="E", 1, IF(J16="W", -1))</f>
        <v>-1</v>
      </c>
      <c r="J16" s="211" t="s">
        <v>207</v>
      </c>
      <c r="K16" s="202">
        <v>5704.96</v>
      </c>
      <c r="L16" s="158">
        <f t="shared" ref="L16:L17" si="3">TRUNC(COS(RADIANS(Q16))*F16*K16,2)</f>
        <v>4838.95</v>
      </c>
      <c r="M16" s="158">
        <f t="shared" ref="M16" si="4">TRUNC(SIN(RADIANS(Q16))*I16*K16,2)</f>
        <v>-3021.76</v>
      </c>
      <c r="N16" s="192">
        <f>N15+L16</f>
        <v>1617063.9300474999</v>
      </c>
      <c r="O16" s="192">
        <f>O15+M16</f>
        <v>518134.64734399901</v>
      </c>
      <c r="P16" s="161" t="s">
        <v>106</v>
      </c>
      <c r="Q16" s="27">
        <f t="shared" ref="Q16:Q18" si="5">+G16+H16/60</f>
        <v>31.983333333333334</v>
      </c>
      <c r="R16" s="5"/>
      <c r="S16" s="5"/>
      <c r="T16" s="196"/>
      <c r="U16" s="196"/>
      <c r="V16" s="196"/>
      <c r="W16" s="196"/>
      <c r="X16" s="25" t="str">
        <f t="shared" si="0"/>
        <v>518134.647343999,1617063.9300475</v>
      </c>
      <c r="Y16" s="25" t="str">
        <f t="shared" ref="Y16:Y19" si="6">CONCATENATE(B16," ",C16," ",D16,"     ",E16,IF(G16&lt;10,CONCATENATE("0",G16),G16)," ","-",IF(H16&lt;10,CONCATENATE("0",H16),H16)," ",J16,"     ",IF((K16-TRUNC(K16))&lt;&gt;0,IF(K16&lt;10,CONCATENATE("0",ROUND(K16,2)," M."),ROUND(K16,2)),CONCATENATE(IF(K16&lt;10,CONCATENATE("0",ROUND(K16,2)),ROUND(K16,2)),".00 M")))</f>
        <v>BL - 1     N31 -59 W     5704.96</v>
      </c>
      <c r="Z16" s="100" t="s">
        <v>178</v>
      </c>
      <c r="AA16" s="101" t="s">
        <v>179</v>
      </c>
      <c r="AB16" s="100" t="s">
        <v>180</v>
      </c>
      <c r="AC16" s="101" t="s">
        <v>181</v>
      </c>
      <c r="AD16" s="100" t="s">
        <v>182</v>
      </c>
      <c r="AE16" s="101" t="s">
        <v>183</v>
      </c>
      <c r="AF16" s="100" t="s">
        <v>184</v>
      </c>
      <c r="AG16" s="101" t="s">
        <v>185</v>
      </c>
      <c r="AH16" s="100" t="s">
        <v>186</v>
      </c>
      <c r="AI16" s="101" t="s">
        <v>187</v>
      </c>
      <c r="AJ16" s="100" t="s">
        <v>188</v>
      </c>
      <c r="AK16" s="101" t="s">
        <v>189</v>
      </c>
      <c r="AL16" s="100" t="s">
        <v>190</v>
      </c>
      <c r="AM16" s="101" t="s">
        <v>191</v>
      </c>
      <c r="AN16" s="100" t="s">
        <v>192</v>
      </c>
      <c r="AO16" s="101" t="s">
        <v>193</v>
      </c>
      <c r="AP16" s="100" t="s">
        <v>194</v>
      </c>
      <c r="AQ16" s="101" t="s">
        <v>195</v>
      </c>
      <c r="AR16" s="100" t="s">
        <v>142</v>
      </c>
      <c r="AS16" s="100"/>
      <c r="AT16" s="100" t="s">
        <v>196</v>
      </c>
      <c r="AU16" s="100"/>
      <c r="AV16" s="100" t="s">
        <v>243</v>
      </c>
      <c r="AW16" s="100"/>
      <c r="AX16" s="100" t="s">
        <v>242</v>
      </c>
      <c r="AZ16" s="177" t="str">
        <f>CONCATENATE("&lt;TD&gt;",Z16,B16,AA16,AB16,D16,AC16,AD16,E16,AE16,AF16,G16,AG16,AH16,H16,AI16,AJ16,J16,AK16,AL16,K16,AM16,AN16,N16,AO16,AP16,O16,AQ16,AR16,T16,AS16,AT16,U16,AU16,AV16,V16,AW16,AX16,W16,AY16,"&lt;/TD&gt;")</f>
        <v>&lt;TD&gt;&lt;StartPoint&gt;BL&lt;/StartPoint&gt;&lt;EndPoint&gt;1&lt;/EndPoint&gt;&lt;NorthSouth&gt;N&lt;/NorthSouth&gt;&lt;Degree&gt;31&lt;/Degree&gt;&lt;Minutes&gt;59&lt;/Minutes&gt;&lt;EastWest&gt;W&lt;/EastWest&gt;&lt;Distance&gt;5704.96&lt;/Distance&gt;&lt;LocalNorthing&gt;1617063.9300475&lt;/LocalNorthing&gt;&lt;LocalEasting&gt;518134.647343999&lt;/LocalEasting&gt;&lt;AdjoiningDirection /&gt;&lt;LotNo /&gt;&lt;BlockNo /&gt;&lt;PlanNo /&gt;&lt;/TD&gt;</v>
      </c>
      <c r="BA16" s="6"/>
      <c r="BB16" s="98" t="s">
        <v>65</v>
      </c>
    </row>
    <row r="17" spans="1:55" ht="13" customHeight="1">
      <c r="A17" s="18"/>
      <c r="B17" s="188">
        <v>1</v>
      </c>
      <c r="C17" s="1" t="s">
        <v>131</v>
      </c>
      <c r="D17" s="182">
        <v>2</v>
      </c>
      <c r="E17" s="189" t="s">
        <v>217</v>
      </c>
      <c r="F17" s="199">
        <f t="shared" si="1"/>
        <v>-1</v>
      </c>
      <c r="G17" s="190">
        <v>64</v>
      </c>
      <c r="H17" s="190">
        <v>52</v>
      </c>
      <c r="I17" s="199">
        <f t="shared" si="2"/>
        <v>-1</v>
      </c>
      <c r="J17" s="133" t="s">
        <v>209</v>
      </c>
      <c r="K17" s="200">
        <v>107.11</v>
      </c>
      <c r="L17" s="158">
        <f t="shared" si="3"/>
        <v>-45.49</v>
      </c>
      <c r="M17" s="158">
        <f>TRUNC(SIN(RADIANS(Q17))*I17*K17,2)-0.01</f>
        <v>-96.97</v>
      </c>
      <c r="N17" s="192">
        <f t="shared" ref="N17:N22" si="7">N16+L17</f>
        <v>1617018.4400475</v>
      </c>
      <c r="O17" s="192">
        <f t="shared" ref="O17:O22" si="8">O16+M17</f>
        <v>518037.67734399904</v>
      </c>
      <c r="P17" s="209" t="s">
        <v>106</v>
      </c>
      <c r="Q17" s="27">
        <f t="shared" si="5"/>
        <v>64.86666666666666</v>
      </c>
      <c r="R17" s="28">
        <f>M17</f>
        <v>-96.97</v>
      </c>
      <c r="S17" s="20">
        <f t="shared" ref="S17:S18" si="9">R17*L17</f>
        <v>4411.1653000000006</v>
      </c>
      <c r="T17" s="196" t="s">
        <v>231</v>
      </c>
      <c r="U17" s="196">
        <v>105</v>
      </c>
      <c r="V17" s="196" t="s">
        <v>149</v>
      </c>
      <c r="W17" s="196" t="s">
        <v>144</v>
      </c>
      <c r="X17" s="25" t="str">
        <f t="shared" si="0"/>
        <v>518037.677343999,1617018.4400475</v>
      </c>
      <c r="Y17" s="25" t="str">
        <f t="shared" si="6"/>
        <v>1 - 2     S64 -52 W     107.11</v>
      </c>
      <c r="Z17" s="100" t="s">
        <v>178</v>
      </c>
      <c r="AA17" s="101" t="s">
        <v>179</v>
      </c>
      <c r="AB17" s="100" t="s">
        <v>180</v>
      </c>
      <c r="AC17" s="101" t="s">
        <v>181</v>
      </c>
      <c r="AD17" s="100" t="s">
        <v>182</v>
      </c>
      <c r="AE17" s="101" t="s">
        <v>183</v>
      </c>
      <c r="AF17" s="100" t="s">
        <v>184</v>
      </c>
      <c r="AG17" s="101" t="s">
        <v>185</v>
      </c>
      <c r="AH17" s="100" t="s">
        <v>186</v>
      </c>
      <c r="AI17" s="101" t="s">
        <v>187</v>
      </c>
      <c r="AJ17" s="100" t="s">
        <v>188</v>
      </c>
      <c r="AK17" s="101" t="s">
        <v>189</v>
      </c>
      <c r="AL17" s="100" t="s">
        <v>190</v>
      </c>
      <c r="AM17" s="101" t="s">
        <v>191</v>
      </c>
      <c r="AN17" s="100" t="s">
        <v>192</v>
      </c>
      <c r="AO17" s="101" t="s">
        <v>193</v>
      </c>
      <c r="AP17" s="100" t="s">
        <v>194</v>
      </c>
      <c r="AQ17" s="101" t="s">
        <v>195</v>
      </c>
      <c r="AR17" s="100" t="s">
        <v>197</v>
      </c>
      <c r="AS17" s="101" t="s">
        <v>198</v>
      </c>
      <c r="AT17" s="100" t="s">
        <v>199</v>
      </c>
      <c r="AU17" s="101" t="s">
        <v>200</v>
      </c>
      <c r="AV17" s="100" t="s">
        <v>201</v>
      </c>
      <c r="AW17" s="101" t="s">
        <v>202</v>
      </c>
      <c r="AX17" s="100" t="s">
        <v>203</v>
      </c>
      <c r="AY17" s="101" t="s">
        <v>204</v>
      </c>
      <c r="AZ17" s="177" t="str">
        <f>CONCATENATE("&lt;TD&gt;",Z17,B17,AA17,AB17,D17,AC17,AD17,E17,AE17,AF17,G17,AG17,AH17,H17,AI17,AJ17,J17,AK17,AL17,K17,AM17,AN17,N17,AO17,AP17,O17,AQ17,AR17,T17,AS17,AT17,U17,AU17,AV17,V17,AW17,AX17,W17,AY17,"&lt;/TD&gt;")</f>
        <v>&lt;TD&gt;&lt;StartPoint&gt;1&lt;/StartPoint&gt;&lt;EndPoint&gt;2&lt;/EndPoint&gt;&lt;NorthSouth&gt;S&lt;/NorthSouth&gt;&lt;Degree&gt;64&lt;/Degree&gt;&lt;Minutes&gt;52&lt;/Minutes&gt;&lt;EastWest&gt;W&lt;/EastWest&gt;&lt;Distance&gt;107.11&lt;/Distance&gt;&lt;LocalNorthing&gt;1617018.4400475&lt;/LocalNorthing&gt;&lt;LocalEasting&gt;518037.677343999&lt;/LocalEasting&gt;&lt;AdjoiningDirection&gt;NE&lt;/AdjoiningDirection&gt;&lt;LotNo&gt;105&lt;/LotNo&gt;&lt;BlockNo&gt;7&lt;/BlockNo&gt;&lt;PlanNo&gt;PSD-546&lt;/PlanNo&gt;&lt;/TD&gt;</v>
      </c>
      <c r="BB17" s="6"/>
      <c r="BC17" s="98" t="s">
        <v>65</v>
      </c>
    </row>
    <row r="18" spans="1:55" ht="13" customHeight="1">
      <c r="A18" s="7"/>
      <c r="B18" s="188">
        <v>2</v>
      </c>
      <c r="C18" s="1" t="s">
        <v>131</v>
      </c>
      <c r="D18" s="182">
        <v>3</v>
      </c>
      <c r="E18" s="189" t="s">
        <v>208</v>
      </c>
      <c r="F18" s="199">
        <f t="shared" ref="F18:F22" si="10">IF(E18="N", 1, IF(E18="S", -1))</f>
        <v>1</v>
      </c>
      <c r="G18" s="190">
        <v>50</v>
      </c>
      <c r="H18" s="190">
        <v>14</v>
      </c>
      <c r="I18" s="199">
        <f t="shared" ref="I18:I22" si="11">IF(J18="E", 1, IF(J18="W", -1))</f>
        <v>-1</v>
      </c>
      <c r="J18" s="133" t="s">
        <v>209</v>
      </c>
      <c r="K18" s="200">
        <v>60.08</v>
      </c>
      <c r="L18" s="158">
        <f t="shared" ref="L18:L22" si="12">TRUNC(COS(RADIANS(Q18))*F18*K18,2)</f>
        <v>38.43</v>
      </c>
      <c r="M18" s="158">
        <f t="shared" ref="M18:M22" si="13">TRUNC(SIN(RADIANS(Q18))*I18*K18,2)-0.01</f>
        <v>-46.19</v>
      </c>
      <c r="N18" s="192">
        <f t="shared" si="7"/>
        <v>1617056.8700474999</v>
      </c>
      <c r="O18" s="192">
        <f t="shared" si="8"/>
        <v>517991.48734399903</v>
      </c>
      <c r="P18" s="209" t="s">
        <v>106</v>
      </c>
      <c r="Q18" s="27">
        <f t="shared" si="5"/>
        <v>50.233333333333334</v>
      </c>
      <c r="R18" s="28">
        <f>M18+M17+R17</f>
        <v>-240.13</v>
      </c>
      <c r="S18" s="20">
        <f t="shared" si="9"/>
        <v>-9228.1959000000006</v>
      </c>
      <c r="T18" s="196" t="s">
        <v>232</v>
      </c>
      <c r="U18" s="196" t="s">
        <v>205</v>
      </c>
      <c r="V18" s="196" t="s">
        <v>149</v>
      </c>
      <c r="W18" s="196" t="s">
        <v>144</v>
      </c>
      <c r="X18" s="25" t="str">
        <f t="shared" si="0"/>
        <v>517991.487343999,1617056.8700475</v>
      </c>
      <c r="Y18" s="25" t="str">
        <f t="shared" si="6"/>
        <v>2 - 3     N50 -14 W     60.08</v>
      </c>
      <c r="Z18" s="100" t="s">
        <v>178</v>
      </c>
      <c r="AA18" s="101" t="s">
        <v>179</v>
      </c>
      <c r="AB18" s="100" t="s">
        <v>180</v>
      </c>
      <c r="AC18" s="101" t="s">
        <v>181</v>
      </c>
      <c r="AD18" s="100" t="s">
        <v>182</v>
      </c>
      <c r="AE18" s="101" t="s">
        <v>183</v>
      </c>
      <c r="AF18" s="100" t="s">
        <v>184</v>
      </c>
      <c r="AG18" s="101" t="s">
        <v>185</v>
      </c>
      <c r="AH18" s="100" t="s">
        <v>186</v>
      </c>
      <c r="AI18" s="101" t="s">
        <v>187</v>
      </c>
      <c r="AJ18" s="100" t="s">
        <v>188</v>
      </c>
      <c r="AK18" s="101" t="s">
        <v>189</v>
      </c>
      <c r="AL18" s="100" t="s">
        <v>190</v>
      </c>
      <c r="AM18" s="101" t="s">
        <v>191</v>
      </c>
      <c r="AN18" s="100" t="s">
        <v>192</v>
      </c>
      <c r="AO18" s="101" t="s">
        <v>193</v>
      </c>
      <c r="AP18" s="100" t="s">
        <v>194</v>
      </c>
      <c r="AQ18" s="101" t="s">
        <v>195</v>
      </c>
      <c r="AR18" s="100" t="s">
        <v>197</v>
      </c>
      <c r="AS18" s="101" t="s">
        <v>198</v>
      </c>
      <c r="AT18" s="100" t="s">
        <v>199</v>
      </c>
      <c r="AU18" s="101" t="s">
        <v>200</v>
      </c>
      <c r="AV18" s="100" t="s">
        <v>201</v>
      </c>
      <c r="AW18" s="101" t="s">
        <v>202</v>
      </c>
      <c r="AX18" s="100" t="s">
        <v>203</v>
      </c>
      <c r="AY18" s="101" t="s">
        <v>204</v>
      </c>
      <c r="AZ18" s="177" t="str">
        <f t="shared" ref="AZ18:AZ19" si="14">CONCATENATE("&lt;TD&gt;",Z18,B18,AA18,AB18,D18,AC18,AD18,E18,AE18,AF18,G18,AG18,AH18,H18,AI18,AJ18,J18,AK18,AL18,K18,AM18,AN18,N18,AO18,AP18,O18,AQ18,AR18,T18,AS18,AT18,U18,AU18,AV18,V18,AW18,AX18,W18,AY18,"&lt;/TD&gt;")</f>
        <v>&lt;TD&gt;&lt;StartPoint&gt;2&lt;/StartPoint&gt;&lt;EndPoint&gt;3&lt;/EndPoint&gt;&lt;NorthSouth&gt;N&lt;/NorthSouth&gt;&lt;Degree&gt;50&lt;/Degree&gt;&lt;Minutes&gt;14&lt;/Minutes&gt;&lt;EastWest&gt;W&lt;/EastWest&gt;&lt;Distance&gt;60.08&lt;/Distance&gt;&lt;LocalNorthing&gt;1617056.8700475&lt;/LocalNorthing&gt;&lt;LocalEasting&gt;517991.487343999&lt;/LocalEasting&gt;&lt;AdjoiningDirection&gt;SE&lt;/AdjoiningDirection&gt;&lt;LotNo&gt;106&lt;/LotNo&gt;&lt;BlockNo&gt;7&lt;/BlockNo&gt;&lt;PlanNo&gt;PSD-546&lt;/PlanNo&gt;&lt;/TD&gt;</v>
      </c>
      <c r="BB18" s="6"/>
      <c r="BC18" s="98" t="s">
        <v>65</v>
      </c>
    </row>
    <row r="19" spans="1:55" ht="13" customHeight="1">
      <c r="A19" s="7"/>
      <c r="B19" s="188">
        <v>3</v>
      </c>
      <c r="C19" s="1" t="s">
        <v>131</v>
      </c>
      <c r="D19" s="182">
        <v>4</v>
      </c>
      <c r="E19" s="189" t="s">
        <v>210</v>
      </c>
      <c r="F19" s="199">
        <f t="shared" si="10"/>
        <v>1</v>
      </c>
      <c r="G19" s="190">
        <v>71</v>
      </c>
      <c r="H19" s="190">
        <v>9</v>
      </c>
      <c r="I19" s="199">
        <f t="shared" si="11"/>
        <v>-1</v>
      </c>
      <c r="J19" s="133" t="s">
        <v>240</v>
      </c>
      <c r="K19" s="200">
        <v>20.12</v>
      </c>
      <c r="L19" s="158">
        <f t="shared" si="12"/>
        <v>6.5</v>
      </c>
      <c r="M19" s="158">
        <f t="shared" si="13"/>
        <v>-19.05</v>
      </c>
      <c r="N19" s="192">
        <f t="shared" si="7"/>
        <v>1617063.3700474999</v>
      </c>
      <c r="O19" s="192">
        <f t="shared" si="8"/>
        <v>517972.43734399904</v>
      </c>
      <c r="P19" s="209" t="s">
        <v>106</v>
      </c>
      <c r="Q19" s="27">
        <f t="shared" ref="Q19:Q22" si="15">+G19+H19/60</f>
        <v>71.150000000000006</v>
      </c>
      <c r="R19" s="28">
        <f t="shared" ref="R19:R22" si="16">M19+M18+R18</f>
        <v>-305.37</v>
      </c>
      <c r="S19" s="20">
        <f t="shared" ref="S19:S22" si="17">R19*L19</f>
        <v>-1984.905</v>
      </c>
      <c r="T19" s="196" t="s">
        <v>232</v>
      </c>
      <c r="U19" s="196">
        <v>10</v>
      </c>
      <c r="V19" s="196"/>
      <c r="W19" s="196" t="s">
        <v>233</v>
      </c>
      <c r="X19" s="25" t="str">
        <f t="shared" si="0"/>
        <v>517972.437343999,1617063.3700475</v>
      </c>
      <c r="Y19" s="25" t="str">
        <f t="shared" si="6"/>
        <v>3 - 4     N71 -09 W     20.12</v>
      </c>
      <c r="Z19" s="100" t="s">
        <v>178</v>
      </c>
      <c r="AA19" s="101" t="s">
        <v>179</v>
      </c>
      <c r="AB19" s="100" t="s">
        <v>180</v>
      </c>
      <c r="AC19" s="101" t="s">
        <v>181</v>
      </c>
      <c r="AD19" s="100" t="s">
        <v>182</v>
      </c>
      <c r="AE19" s="101" t="s">
        <v>183</v>
      </c>
      <c r="AF19" s="100" t="s">
        <v>184</v>
      </c>
      <c r="AG19" s="101" t="s">
        <v>185</v>
      </c>
      <c r="AH19" s="100" t="s">
        <v>186</v>
      </c>
      <c r="AI19" s="101" t="s">
        <v>187</v>
      </c>
      <c r="AJ19" s="100" t="s">
        <v>188</v>
      </c>
      <c r="AK19" s="101" t="s">
        <v>189</v>
      </c>
      <c r="AL19" s="100" t="s">
        <v>190</v>
      </c>
      <c r="AM19" s="101" t="s">
        <v>191</v>
      </c>
      <c r="AN19" s="100" t="s">
        <v>192</v>
      </c>
      <c r="AO19" s="101" t="s">
        <v>193</v>
      </c>
      <c r="AP19" s="100" t="s">
        <v>194</v>
      </c>
      <c r="AQ19" s="101" t="s">
        <v>195</v>
      </c>
      <c r="AR19" s="100" t="s">
        <v>197</v>
      </c>
      <c r="AS19" s="101" t="s">
        <v>198</v>
      </c>
      <c r="AT19" s="100" t="s">
        <v>199</v>
      </c>
      <c r="AU19" s="101" t="s">
        <v>200</v>
      </c>
      <c r="AV19" s="100" t="s">
        <v>201</v>
      </c>
      <c r="AW19" s="101" t="s">
        <v>202</v>
      </c>
      <c r="AX19" s="100" t="s">
        <v>203</v>
      </c>
      <c r="AY19" s="101" t="s">
        <v>204</v>
      </c>
      <c r="AZ19" s="177" t="str">
        <f t="shared" si="14"/>
        <v>&lt;TD&gt;&lt;StartPoint&gt;3&lt;/StartPoint&gt;&lt;EndPoint&gt;4&lt;/EndPoint&gt;&lt;NorthSouth&gt;N&lt;/NorthSouth&gt;&lt;Degree&gt;71&lt;/Degree&gt;&lt;Minutes&gt;9&lt;/Minutes&gt;&lt;EastWest&gt;W&lt;/EastWest&gt;&lt;Distance&gt;20.12&lt;/Distance&gt;&lt;LocalNorthing&gt;1617063.3700475&lt;/LocalNorthing&gt;&lt;LocalEasting&gt;517972.437343999&lt;/LocalEasting&gt;&lt;AdjoiningDirection&gt;SE&lt;/AdjoiningDirection&gt;&lt;LotNo&gt;10&lt;/LotNo&gt;&lt;BlockNo&gt;&lt;/BlockNo&gt;&lt;PlanNo&gt;Angeles Cadastre&lt;/PlanNo&gt;&lt;/TD&gt;</v>
      </c>
      <c r="BB19" s="12"/>
      <c r="BC19" s="98" t="s">
        <v>65</v>
      </c>
    </row>
    <row r="20" spans="1:55" s="213" customFormat="1" ht="13" customHeight="1">
      <c r="A20" s="7"/>
      <c r="B20" s="188">
        <v>4</v>
      </c>
      <c r="C20" s="1" t="s">
        <v>131</v>
      </c>
      <c r="D20" s="182">
        <v>5</v>
      </c>
      <c r="E20" s="189" t="s">
        <v>211</v>
      </c>
      <c r="F20" s="199">
        <f t="shared" si="10"/>
        <v>1</v>
      </c>
      <c r="G20" s="201">
        <v>53</v>
      </c>
      <c r="H20" s="201">
        <v>14</v>
      </c>
      <c r="I20" s="199">
        <f t="shared" si="11"/>
        <v>1</v>
      </c>
      <c r="J20" s="133" t="s">
        <v>212</v>
      </c>
      <c r="K20" s="200">
        <v>25.3</v>
      </c>
      <c r="L20" s="158">
        <f t="shared" si="12"/>
        <v>15.14</v>
      </c>
      <c r="M20" s="158">
        <f t="shared" si="13"/>
        <v>20.25</v>
      </c>
      <c r="N20" s="192">
        <f t="shared" si="7"/>
        <v>1617078.5100474998</v>
      </c>
      <c r="O20" s="192">
        <f t="shared" si="8"/>
        <v>517992.68734399904</v>
      </c>
      <c r="P20" s="209" t="s">
        <v>106</v>
      </c>
      <c r="Q20" s="27">
        <f t="shared" si="15"/>
        <v>53.233333333333334</v>
      </c>
      <c r="R20" s="28">
        <f t="shared" si="16"/>
        <v>-304.17</v>
      </c>
      <c r="S20" s="20">
        <f t="shared" si="17"/>
        <v>-4605.1338000000005</v>
      </c>
      <c r="T20" s="196" t="s">
        <v>232</v>
      </c>
      <c r="U20" s="196">
        <v>11</v>
      </c>
      <c r="V20" s="196"/>
      <c r="W20" s="196" t="s">
        <v>233</v>
      </c>
      <c r="X20" s="25" t="str">
        <f t="shared" ref="X20:X22" si="18">CONCATENATE(O20,",",N20)</f>
        <v>517992.687343999,1617078.5100475</v>
      </c>
      <c r="Y20" s="25" t="str">
        <f t="shared" ref="Y20:Y22" si="19">CONCATENATE(B20," ",C20," ",D20,"     ",E20,IF(G20&lt;10,CONCATENATE("0",G20),G20)," ","-",IF(H20&lt;10,CONCATENATE("0",H20),H20)," ",J20,"     ",IF((K20-TRUNC(K20))&lt;&gt;0,IF(K20&lt;10,CONCATENATE("0",ROUND(K20,2)," M."),ROUND(K20,2)),CONCATENATE(IF(K20&lt;10,CONCATENATE("0",ROUND(K20,2)),ROUND(K20,2)),".00 M")))</f>
        <v>4 - 5     N53 -14 E     25.3</v>
      </c>
      <c r="Z20" s="100" t="s">
        <v>178</v>
      </c>
      <c r="AA20" s="101" t="s">
        <v>179</v>
      </c>
      <c r="AB20" s="100" t="s">
        <v>180</v>
      </c>
      <c r="AC20" s="101" t="s">
        <v>181</v>
      </c>
      <c r="AD20" s="100" t="s">
        <v>182</v>
      </c>
      <c r="AE20" s="101" t="s">
        <v>183</v>
      </c>
      <c r="AF20" s="100" t="s">
        <v>184</v>
      </c>
      <c r="AG20" s="101" t="s">
        <v>185</v>
      </c>
      <c r="AH20" s="100" t="s">
        <v>186</v>
      </c>
      <c r="AI20" s="101" t="s">
        <v>187</v>
      </c>
      <c r="AJ20" s="100" t="s">
        <v>188</v>
      </c>
      <c r="AK20" s="101" t="s">
        <v>189</v>
      </c>
      <c r="AL20" s="100" t="s">
        <v>190</v>
      </c>
      <c r="AM20" s="101" t="s">
        <v>191</v>
      </c>
      <c r="AN20" s="100" t="s">
        <v>192</v>
      </c>
      <c r="AO20" s="101" t="s">
        <v>193</v>
      </c>
      <c r="AP20" s="100" t="s">
        <v>194</v>
      </c>
      <c r="AQ20" s="101" t="s">
        <v>195</v>
      </c>
      <c r="AR20" s="100" t="s">
        <v>197</v>
      </c>
      <c r="AS20" s="101" t="s">
        <v>198</v>
      </c>
      <c r="AT20" s="100" t="s">
        <v>199</v>
      </c>
      <c r="AU20" s="101" t="s">
        <v>200</v>
      </c>
      <c r="AV20" s="100" t="s">
        <v>201</v>
      </c>
      <c r="AW20" s="101" t="s">
        <v>202</v>
      </c>
      <c r="AX20" s="100" t="s">
        <v>203</v>
      </c>
      <c r="AY20" s="101" t="s">
        <v>204</v>
      </c>
      <c r="AZ20" s="177" t="str">
        <f t="shared" ref="AZ20:AZ22" si="20">CONCATENATE("&lt;TD&gt;",Z20,B20,AA20,AB20,D20,AC20,AD20,E20,AE20,AF20,G20,AG20,AH20,H20,AI20,AJ20,J20,AK20,AL20,K20,AM20,AN20,N20,AO20,AP20,O20,AQ20,AR20,T20,AS20,AT20,U20,AU20,AV20,V20,AW20,AX20,W20,AY20,"&lt;/TD&gt;")</f>
        <v>&lt;TD&gt;&lt;StartPoint&gt;4&lt;/StartPoint&gt;&lt;EndPoint&gt;5&lt;/EndPoint&gt;&lt;NorthSouth&gt;N&lt;/NorthSouth&gt;&lt;Degree&gt;53&lt;/Degree&gt;&lt;Minutes&gt;14&lt;/Minutes&gt;&lt;EastWest&gt;E&lt;/EastWest&gt;&lt;Distance&gt;25.3&lt;/Distance&gt;&lt;LocalNorthing&gt;1617078.5100475&lt;/LocalNorthing&gt;&lt;LocalEasting&gt;517992.687343999&lt;/LocalEasting&gt;&lt;AdjoiningDirection&gt;SE&lt;/AdjoiningDirection&gt;&lt;LotNo&gt;11&lt;/LotNo&gt;&lt;BlockNo&gt;&lt;/BlockNo&gt;&lt;PlanNo&gt;Angeles Cadastre&lt;/PlanNo&gt;&lt;/TD&gt;</v>
      </c>
      <c r="BB20" s="12"/>
      <c r="BC20" s="213" t="s">
        <v>65</v>
      </c>
    </row>
    <row r="21" spans="1:55" s="213" customFormat="1" ht="13" customHeight="1">
      <c r="A21" s="7"/>
      <c r="B21" s="188">
        <v>5</v>
      </c>
      <c r="C21" s="1" t="s">
        <v>131</v>
      </c>
      <c r="D21" s="182">
        <v>6</v>
      </c>
      <c r="E21" s="189" t="s">
        <v>210</v>
      </c>
      <c r="F21" s="199">
        <f t="shared" si="10"/>
        <v>1</v>
      </c>
      <c r="G21" s="201">
        <v>59</v>
      </c>
      <c r="H21" s="201">
        <v>31</v>
      </c>
      <c r="I21" s="199">
        <f t="shared" si="11"/>
        <v>1</v>
      </c>
      <c r="J21" s="133" t="s">
        <v>213</v>
      </c>
      <c r="K21" s="200">
        <v>125</v>
      </c>
      <c r="L21" s="158">
        <f t="shared" si="12"/>
        <v>63.41</v>
      </c>
      <c r="M21" s="158">
        <f t="shared" si="13"/>
        <v>107.71</v>
      </c>
      <c r="N21" s="192">
        <f t="shared" si="7"/>
        <v>1617141.9200474997</v>
      </c>
      <c r="O21" s="192">
        <f t="shared" si="8"/>
        <v>518100.39734399907</v>
      </c>
      <c r="P21" s="209" t="s">
        <v>106</v>
      </c>
      <c r="Q21" s="27">
        <f t="shared" si="15"/>
        <v>59.516666666666666</v>
      </c>
      <c r="R21" s="28">
        <f t="shared" si="16"/>
        <v>-176.21000000000004</v>
      </c>
      <c r="S21" s="20">
        <f t="shared" si="17"/>
        <v>-11173.476100000002</v>
      </c>
      <c r="T21" s="196" t="s">
        <v>232</v>
      </c>
      <c r="U21" s="196">
        <v>12</v>
      </c>
      <c r="V21" s="196"/>
      <c r="W21" s="196" t="s">
        <v>233</v>
      </c>
      <c r="X21" s="25" t="str">
        <f t="shared" si="18"/>
        <v>518100.397343999,1617141.9200475</v>
      </c>
      <c r="Y21" s="25" t="str">
        <f t="shared" si="19"/>
        <v>5 - 6     N59 -31 E     125.00 M</v>
      </c>
      <c r="Z21" s="100" t="s">
        <v>178</v>
      </c>
      <c r="AA21" s="101" t="s">
        <v>179</v>
      </c>
      <c r="AB21" s="100" t="s">
        <v>180</v>
      </c>
      <c r="AC21" s="101" t="s">
        <v>181</v>
      </c>
      <c r="AD21" s="100" t="s">
        <v>182</v>
      </c>
      <c r="AE21" s="101" t="s">
        <v>183</v>
      </c>
      <c r="AF21" s="100" t="s">
        <v>184</v>
      </c>
      <c r="AG21" s="101" t="s">
        <v>185</v>
      </c>
      <c r="AH21" s="100" t="s">
        <v>186</v>
      </c>
      <c r="AI21" s="101" t="s">
        <v>187</v>
      </c>
      <c r="AJ21" s="100" t="s">
        <v>188</v>
      </c>
      <c r="AK21" s="101" t="s">
        <v>189</v>
      </c>
      <c r="AL21" s="100" t="s">
        <v>190</v>
      </c>
      <c r="AM21" s="101" t="s">
        <v>191</v>
      </c>
      <c r="AN21" s="100" t="s">
        <v>192</v>
      </c>
      <c r="AO21" s="101" t="s">
        <v>193</v>
      </c>
      <c r="AP21" s="100" t="s">
        <v>194</v>
      </c>
      <c r="AQ21" s="101" t="s">
        <v>195</v>
      </c>
      <c r="AR21" s="100" t="s">
        <v>197</v>
      </c>
      <c r="AS21" s="101" t="s">
        <v>198</v>
      </c>
      <c r="AT21" s="100" t="s">
        <v>199</v>
      </c>
      <c r="AU21" s="101" t="s">
        <v>200</v>
      </c>
      <c r="AV21" s="100" t="s">
        <v>201</v>
      </c>
      <c r="AW21" s="101" t="s">
        <v>202</v>
      </c>
      <c r="AX21" s="100" t="s">
        <v>203</v>
      </c>
      <c r="AY21" s="101" t="s">
        <v>204</v>
      </c>
      <c r="AZ21" s="177" t="str">
        <f t="shared" si="20"/>
        <v>&lt;TD&gt;&lt;StartPoint&gt;5&lt;/StartPoint&gt;&lt;EndPoint&gt;6&lt;/EndPoint&gt;&lt;NorthSouth&gt;N&lt;/NorthSouth&gt;&lt;Degree&gt;59&lt;/Degree&gt;&lt;Minutes&gt;31&lt;/Minutes&gt;&lt;EastWest&gt;E&lt;/EastWest&gt;&lt;Distance&gt;125&lt;/Distance&gt;&lt;LocalNorthing&gt;1617141.9200475&lt;/LocalNorthing&gt;&lt;LocalEasting&gt;518100.397343999&lt;/LocalEasting&gt;&lt;AdjoiningDirection&gt;SE&lt;/AdjoiningDirection&gt;&lt;LotNo&gt;12&lt;/LotNo&gt;&lt;BlockNo&gt;&lt;/BlockNo&gt;&lt;PlanNo&gt;Angeles Cadastre&lt;/PlanNo&gt;&lt;/TD&gt;</v>
      </c>
      <c r="BB21" s="12"/>
      <c r="BC21" s="213" t="s">
        <v>65</v>
      </c>
    </row>
    <row r="22" spans="1:55" s="213" customFormat="1" ht="13" customHeight="1">
      <c r="A22" s="7"/>
      <c r="B22" s="188">
        <v>6</v>
      </c>
      <c r="C22" s="1" t="s">
        <v>131</v>
      </c>
      <c r="D22" s="182">
        <v>1</v>
      </c>
      <c r="E22" s="189" t="s">
        <v>215</v>
      </c>
      <c r="F22" s="199">
        <f t="shared" si="10"/>
        <v>-1</v>
      </c>
      <c r="G22" s="201">
        <v>19</v>
      </c>
      <c r="H22" s="201">
        <v>10</v>
      </c>
      <c r="I22" s="199">
        <f t="shared" si="11"/>
        <v>1</v>
      </c>
      <c r="J22" s="133" t="s">
        <v>218</v>
      </c>
      <c r="K22" s="200">
        <v>92.5</v>
      </c>
      <c r="L22" s="158">
        <f t="shared" si="12"/>
        <v>-87.37</v>
      </c>
      <c r="M22" s="158">
        <f t="shared" si="13"/>
        <v>30.349999999999998</v>
      </c>
      <c r="N22" s="192">
        <f t="shared" si="7"/>
        <v>1617054.5500474996</v>
      </c>
      <c r="O22" s="192">
        <f t="shared" si="8"/>
        <v>518130.74734399904</v>
      </c>
      <c r="P22" s="209" t="s">
        <v>106</v>
      </c>
      <c r="Q22" s="27">
        <f t="shared" si="15"/>
        <v>19.166666666666668</v>
      </c>
      <c r="R22" s="28">
        <f t="shared" si="16"/>
        <v>-38.150000000000034</v>
      </c>
      <c r="S22" s="20">
        <f t="shared" si="17"/>
        <v>3333.1655000000032</v>
      </c>
      <c r="T22" s="196" t="s">
        <v>232</v>
      </c>
      <c r="U22" s="196">
        <v>13</v>
      </c>
      <c r="V22" s="196"/>
      <c r="W22" s="196" t="s">
        <v>233</v>
      </c>
      <c r="X22" s="25" t="str">
        <f t="shared" si="18"/>
        <v>518130.747343999,1617054.5500475</v>
      </c>
      <c r="Y22" s="25" t="str">
        <f t="shared" si="19"/>
        <v>6 - 1     S19 -10 E     92.5</v>
      </c>
      <c r="Z22" s="100" t="s">
        <v>178</v>
      </c>
      <c r="AA22" s="101" t="s">
        <v>179</v>
      </c>
      <c r="AB22" s="100" t="s">
        <v>180</v>
      </c>
      <c r="AC22" s="101" t="s">
        <v>181</v>
      </c>
      <c r="AD22" s="100" t="s">
        <v>182</v>
      </c>
      <c r="AE22" s="101" t="s">
        <v>183</v>
      </c>
      <c r="AF22" s="100" t="s">
        <v>184</v>
      </c>
      <c r="AG22" s="101" t="s">
        <v>185</v>
      </c>
      <c r="AH22" s="100" t="s">
        <v>186</v>
      </c>
      <c r="AI22" s="101" t="s">
        <v>187</v>
      </c>
      <c r="AJ22" s="100" t="s">
        <v>188</v>
      </c>
      <c r="AK22" s="101" t="s">
        <v>189</v>
      </c>
      <c r="AL22" s="100" t="s">
        <v>190</v>
      </c>
      <c r="AM22" s="101" t="s">
        <v>191</v>
      </c>
      <c r="AN22" s="100" t="s">
        <v>192</v>
      </c>
      <c r="AO22" s="101" t="s">
        <v>193</v>
      </c>
      <c r="AP22" s="100" t="s">
        <v>194</v>
      </c>
      <c r="AQ22" s="101" t="s">
        <v>195</v>
      </c>
      <c r="AR22" s="100" t="s">
        <v>197</v>
      </c>
      <c r="AS22" s="101" t="s">
        <v>198</v>
      </c>
      <c r="AT22" s="100" t="s">
        <v>199</v>
      </c>
      <c r="AU22" s="101" t="s">
        <v>200</v>
      </c>
      <c r="AV22" s="100" t="s">
        <v>201</v>
      </c>
      <c r="AW22" s="101" t="s">
        <v>202</v>
      </c>
      <c r="AX22" s="100" t="s">
        <v>203</v>
      </c>
      <c r="AY22" s="101" t="s">
        <v>204</v>
      </c>
      <c r="AZ22" s="177" t="str">
        <f t="shared" si="20"/>
        <v>&lt;TD&gt;&lt;StartPoint&gt;6&lt;/StartPoint&gt;&lt;EndPoint&gt;1&lt;/EndPoint&gt;&lt;NorthSouth&gt;S&lt;/NorthSouth&gt;&lt;Degree&gt;19&lt;/Degree&gt;&lt;Minutes&gt;10&lt;/Minutes&gt;&lt;EastWest&gt;E&lt;/EastWest&gt;&lt;Distance&gt;92.5&lt;/Distance&gt;&lt;LocalNorthing&gt;1617054.5500475&lt;/LocalNorthing&gt;&lt;LocalEasting&gt;518130.747343999&lt;/LocalEasting&gt;&lt;AdjoiningDirection&gt;SE&lt;/AdjoiningDirection&gt;&lt;LotNo&gt;13&lt;/LotNo&gt;&lt;BlockNo&gt;&lt;/BlockNo&gt;&lt;PlanNo&gt;Angeles Cadastre&lt;/PlanNo&gt;&lt;/TD&gt;</v>
      </c>
      <c r="BB22" s="12"/>
      <c r="BC22" s="213" t="s">
        <v>65</v>
      </c>
    </row>
    <row r="23" spans="1:55" s="12" customFormat="1">
      <c r="B23" s="150"/>
      <c r="C23" s="106"/>
      <c r="D23" s="151"/>
      <c r="E23" s="36"/>
      <c r="F23" s="36"/>
      <c r="G23" s="152"/>
      <c r="H23" s="152"/>
      <c r="I23" s="36"/>
      <c r="J23" s="106"/>
      <c r="K23" s="106"/>
      <c r="L23" s="212">
        <f>SUM(L17:L22)</f>
        <v>-9.3800000000000097</v>
      </c>
      <c r="M23" s="212">
        <f>SUM(M17:M22)</f>
        <v>-3.9000000000000163</v>
      </c>
      <c r="N23" s="106"/>
      <c r="O23" s="36" t="s">
        <v>65</v>
      </c>
      <c r="P23" s="160"/>
      <c r="Q23" s="19"/>
      <c r="R23" s="19"/>
      <c r="S23" s="20">
        <f>SUM(S17:S22)</f>
        <v>-19247.379999999997</v>
      </c>
      <c r="T23" s="20"/>
      <c r="U23" s="20"/>
      <c r="V23" s="20"/>
      <c r="W23" s="20"/>
      <c r="X23" s="127"/>
      <c r="Y23" s="19"/>
      <c r="AD23" s="101"/>
      <c r="AE23" s="101"/>
      <c r="AF23" s="101"/>
      <c r="AG23" s="101"/>
      <c r="AH23" s="101"/>
      <c r="AI23" s="101"/>
      <c r="AJ23" s="101"/>
      <c r="AK23" s="101"/>
      <c r="AL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78" t="s">
        <v>135</v>
      </c>
      <c r="BA23" s="98"/>
      <c r="BB23" s="98"/>
    </row>
    <row r="24" spans="1:55" s="12" customFormat="1" ht="13" thickBot="1">
      <c r="B24" s="191"/>
      <c r="C24" s="135"/>
      <c r="D24" s="135" t="s">
        <v>66</v>
      </c>
      <c r="E24" s="136">
        <f>TRUNC(ABS(SUM(S17:S22))/2,2)</f>
        <v>9623.69</v>
      </c>
      <c r="F24" s="136"/>
      <c r="G24" s="137"/>
      <c r="H24" s="138" t="s">
        <v>67</v>
      </c>
      <c r="I24" s="139"/>
      <c r="J24" s="139"/>
      <c r="K24" s="140"/>
      <c r="L24" s="162"/>
      <c r="M24" s="141"/>
      <c r="N24" s="141" t="s">
        <v>121</v>
      </c>
      <c r="O24" s="142">
        <f>SUM(K17:K22)/E24</f>
        <v>4.4692836115876551E-2</v>
      </c>
      <c r="P24" s="143"/>
      <c r="Q24" s="29"/>
      <c r="R24" s="19"/>
      <c r="AD24" s="101"/>
      <c r="AE24" s="101"/>
      <c r="AF24" s="101"/>
      <c r="AG24" s="101"/>
      <c r="AH24" s="101"/>
      <c r="AI24" s="101"/>
      <c r="AJ24" s="101"/>
      <c r="AK24" s="101"/>
      <c r="AL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78" t="s">
        <v>136</v>
      </c>
      <c r="BA24" s="98"/>
      <c r="BB24" s="98"/>
      <c r="BC24" s="98"/>
    </row>
    <row r="25" spans="1:55">
      <c r="S25" s="37"/>
      <c r="T25" s="37"/>
      <c r="U25" s="37"/>
      <c r="V25" s="37"/>
      <c r="W25" s="37"/>
      <c r="AD25" s="101"/>
      <c r="AE25" s="101"/>
      <c r="AF25" s="101"/>
      <c r="AG25" s="101"/>
      <c r="AH25" s="101"/>
      <c r="AI25" s="101"/>
      <c r="AJ25" s="101"/>
      <c r="AK25" s="101"/>
      <c r="AL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78" t="s">
        <v>137</v>
      </c>
    </row>
    <row r="26" spans="1:55">
      <c r="M26" s="113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</row>
    <row r="27" spans="1:55">
      <c r="M27" s="113"/>
      <c r="T27" s="112"/>
      <c r="U27" s="112"/>
      <c r="V27" s="112"/>
      <c r="W27" s="112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</row>
    <row r="28" spans="1:55">
      <c r="A28" s="12"/>
      <c r="B28" s="12"/>
      <c r="C28" s="12"/>
      <c r="D28" s="12"/>
      <c r="E28" s="12"/>
      <c r="F28" s="12"/>
      <c r="G28" s="114"/>
      <c r="H28" s="114"/>
      <c r="I28" s="12"/>
      <c r="J28" s="12"/>
      <c r="K28" s="12"/>
      <c r="L28" s="12"/>
      <c r="M28" s="113"/>
      <c r="T28" s="112"/>
      <c r="U28" s="112"/>
      <c r="V28" s="112"/>
      <c r="W28" s="112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</row>
    <row r="29" spans="1:55">
      <c r="A29" s="12"/>
      <c r="B29" s="12"/>
      <c r="C29" s="12"/>
      <c r="D29" s="12"/>
      <c r="E29" s="12"/>
      <c r="F29" s="12"/>
      <c r="G29" s="114"/>
      <c r="H29" s="114"/>
      <c r="I29" s="12"/>
      <c r="J29" s="12"/>
      <c r="K29" s="12"/>
      <c r="L29" s="12"/>
      <c r="M29" s="113"/>
      <c r="T29" s="112"/>
      <c r="U29" s="112"/>
      <c r="V29" s="112"/>
      <c r="W29" s="112"/>
      <c r="Z29" s="100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</row>
    <row r="30" spans="1:55">
      <c r="A30" s="12"/>
      <c r="B30" s="12"/>
      <c r="C30" s="12"/>
      <c r="D30" s="12"/>
      <c r="E30" s="12"/>
      <c r="F30" s="12"/>
      <c r="G30" s="114"/>
      <c r="H30" s="114"/>
      <c r="I30" s="12"/>
      <c r="J30" s="12"/>
      <c r="K30" s="12"/>
      <c r="L30" s="12"/>
      <c r="M30" s="113"/>
      <c r="T30" s="112"/>
      <c r="U30" s="112"/>
      <c r="V30" s="112"/>
      <c r="W30" s="112"/>
      <c r="Z30" s="100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</row>
    <row r="31" spans="1:55">
      <c r="A31" s="12"/>
      <c r="B31" s="12"/>
      <c r="C31" s="12"/>
      <c r="D31" s="12"/>
      <c r="E31" s="12"/>
      <c r="F31" s="12"/>
      <c r="G31" s="114"/>
      <c r="H31" s="114"/>
      <c r="I31" s="12"/>
      <c r="J31" s="12"/>
      <c r="K31" s="12"/>
      <c r="L31" s="12"/>
      <c r="M31" s="113"/>
      <c r="T31" s="112"/>
      <c r="U31" s="112"/>
      <c r="V31" s="112"/>
      <c r="W31" s="112"/>
      <c r="Z31" s="100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</row>
    <row r="32" spans="1:55" ht="18">
      <c r="A32" s="12"/>
      <c r="B32" s="12"/>
      <c r="C32" s="12"/>
      <c r="D32" s="12"/>
      <c r="E32" s="12"/>
      <c r="F32" s="12"/>
      <c r="G32" s="114"/>
      <c r="H32" s="114"/>
      <c r="I32" s="12"/>
      <c r="J32" s="12"/>
      <c r="K32" s="12"/>
      <c r="L32" s="12"/>
      <c r="M32" s="115"/>
      <c r="Z32" s="100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</row>
    <row r="33" spans="1:55">
      <c r="A33" s="12"/>
      <c r="B33" s="116"/>
      <c r="C33" s="117"/>
      <c r="D33" s="118"/>
      <c r="E33" s="3"/>
      <c r="F33" s="119"/>
      <c r="G33" s="120"/>
      <c r="H33" s="120"/>
      <c r="I33" s="119"/>
      <c r="J33" s="3"/>
      <c r="K33" s="121"/>
      <c r="L33" s="122"/>
      <c r="M33" s="122"/>
      <c r="Z33" s="100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</row>
    <row r="34" spans="1:55" s="111" customFormat="1">
      <c r="A34" s="12"/>
      <c r="B34" s="124"/>
      <c r="C34" s="117"/>
      <c r="D34" s="118"/>
      <c r="E34" s="119"/>
      <c r="F34" s="119"/>
      <c r="G34" s="120"/>
      <c r="H34" s="120"/>
      <c r="I34" s="119"/>
      <c r="J34" s="119"/>
      <c r="K34" s="20"/>
      <c r="L34" s="122"/>
      <c r="M34" s="122"/>
      <c r="N34" s="98"/>
      <c r="O34" s="98"/>
      <c r="P34" s="98"/>
      <c r="Q34" s="12"/>
      <c r="R34" s="12"/>
      <c r="S34" s="12"/>
      <c r="T34" s="12"/>
      <c r="U34" s="12"/>
      <c r="V34" s="12"/>
      <c r="W34" s="12"/>
      <c r="X34" s="14"/>
      <c r="Y34" s="12"/>
      <c r="Z34" s="100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BA34" s="98"/>
      <c r="BB34" s="98"/>
      <c r="BC34" s="98"/>
    </row>
    <row r="35" spans="1:55" s="111" customFormat="1">
      <c r="A35" s="12"/>
      <c r="B35" s="124"/>
      <c r="C35" s="117"/>
      <c r="D35" s="118"/>
      <c r="E35" s="119"/>
      <c r="F35" s="119"/>
      <c r="G35" s="11"/>
      <c r="H35" s="11"/>
      <c r="I35" s="119"/>
      <c r="J35" s="119"/>
      <c r="K35" s="20"/>
      <c r="L35" s="122"/>
      <c r="M35" s="122"/>
      <c r="N35" s="123"/>
      <c r="O35" s="98"/>
      <c r="P35" s="98"/>
      <c r="Q35" s="12"/>
      <c r="R35" s="12"/>
      <c r="S35" s="12"/>
      <c r="T35" s="12"/>
      <c r="U35" s="12"/>
      <c r="V35" s="12"/>
      <c r="W35" s="12"/>
      <c r="X35" s="14"/>
      <c r="Y35" s="12"/>
      <c r="Z35" s="100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  <c r="BA35" s="98"/>
      <c r="BB35" s="98"/>
      <c r="BC35" s="98"/>
    </row>
    <row r="36" spans="1:55" s="111" customFormat="1">
      <c r="A36" s="12"/>
      <c r="B36" s="124"/>
      <c r="C36" s="117"/>
      <c r="D36" s="118"/>
      <c r="E36" s="119"/>
      <c r="F36" s="119"/>
      <c r="G36" s="11"/>
      <c r="H36" s="11"/>
      <c r="I36" s="119"/>
      <c r="J36" s="119"/>
      <c r="K36" s="20"/>
      <c r="L36" s="122"/>
      <c r="M36" s="122"/>
      <c r="N36" s="123"/>
      <c r="O36" s="98"/>
      <c r="P36" s="98"/>
      <c r="Q36" s="12"/>
      <c r="R36" s="12"/>
      <c r="S36" s="12"/>
      <c r="T36" s="12"/>
      <c r="U36" s="12"/>
      <c r="V36" s="12"/>
      <c r="W36" s="12"/>
      <c r="X36" s="14"/>
      <c r="Y36" s="12"/>
      <c r="Z36" s="100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  <c r="BA36" s="98"/>
      <c r="BB36" s="98"/>
      <c r="BC36" s="98"/>
    </row>
    <row r="37" spans="1:55" s="111" customFormat="1">
      <c r="A37" s="12"/>
      <c r="B37" s="124"/>
      <c r="C37" s="117"/>
      <c r="D37" s="118"/>
      <c r="E37" s="119"/>
      <c r="F37" s="119"/>
      <c r="G37" s="11"/>
      <c r="H37" s="11"/>
      <c r="I37" s="119"/>
      <c r="J37" s="119"/>
      <c r="K37" s="20"/>
      <c r="L37" s="122"/>
      <c r="M37" s="122"/>
      <c r="N37" s="123"/>
      <c r="O37" s="98"/>
      <c r="P37" s="98"/>
      <c r="Q37" s="12"/>
      <c r="R37" s="12"/>
      <c r="S37" s="12"/>
      <c r="T37" s="12"/>
      <c r="U37" s="12"/>
      <c r="V37" s="12"/>
      <c r="W37" s="12"/>
      <c r="X37" s="14"/>
      <c r="Y37" s="12"/>
      <c r="Z37" s="100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  <c r="BA37" s="98"/>
      <c r="BB37" s="98"/>
      <c r="BC37" s="98"/>
    </row>
    <row r="38" spans="1:55" s="111" customFormat="1">
      <c r="A38" s="12"/>
      <c r="B38" s="124"/>
      <c r="C38" s="117"/>
      <c r="D38" s="118"/>
      <c r="E38" s="119"/>
      <c r="F38" s="119"/>
      <c r="G38" s="11"/>
      <c r="H38" s="11"/>
      <c r="I38" s="119"/>
      <c r="J38" s="119"/>
      <c r="K38" s="20"/>
      <c r="L38" s="122"/>
      <c r="M38" s="122"/>
      <c r="N38" s="123"/>
      <c r="O38" s="98"/>
      <c r="P38" s="98"/>
      <c r="Q38" s="12"/>
      <c r="R38" s="12"/>
      <c r="S38" s="12"/>
      <c r="T38" s="12"/>
      <c r="U38" s="12"/>
      <c r="V38" s="12"/>
      <c r="W38" s="12"/>
      <c r="X38" s="14"/>
      <c r="Y38" s="12"/>
      <c r="Z38" s="100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BA38" s="98"/>
      <c r="BB38" s="98"/>
      <c r="BC38" s="98"/>
    </row>
    <row r="39" spans="1:55" s="111" customFormat="1" ht="18">
      <c r="A39" s="12"/>
      <c r="B39" s="12"/>
      <c r="C39" s="12"/>
      <c r="D39" s="12"/>
      <c r="E39" s="12"/>
      <c r="F39" s="12"/>
      <c r="G39" s="114"/>
      <c r="H39" s="114"/>
      <c r="I39" s="12"/>
      <c r="J39" s="12"/>
      <c r="K39" s="125"/>
      <c r="L39" s="126"/>
      <c r="M39" s="115"/>
      <c r="N39" s="12"/>
      <c r="O39" s="98"/>
      <c r="P39" s="98"/>
      <c r="Q39" s="12"/>
      <c r="R39" s="12"/>
      <c r="S39" s="12"/>
      <c r="T39" s="12"/>
      <c r="U39" s="12"/>
      <c r="V39" s="12"/>
      <c r="W39" s="12"/>
      <c r="X39" s="14"/>
      <c r="Y39" s="12"/>
      <c r="Z39" s="100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BA39" s="98"/>
      <c r="BB39" s="98"/>
      <c r="BC39" s="98"/>
    </row>
    <row r="40" spans="1:55" s="111" customFormat="1" ht="18">
      <c r="A40" s="12"/>
      <c r="B40" s="12"/>
      <c r="C40" s="12"/>
      <c r="D40" s="12"/>
      <c r="E40" s="12"/>
      <c r="F40" s="12"/>
      <c r="G40" s="114"/>
      <c r="H40" s="114"/>
      <c r="I40" s="12"/>
      <c r="J40" s="12"/>
      <c r="K40" s="125"/>
      <c r="L40" s="126"/>
      <c r="M40" s="115"/>
      <c r="N40" s="12"/>
      <c r="O40" s="98"/>
      <c r="P40" s="98"/>
      <c r="Q40" s="12"/>
      <c r="R40" s="12"/>
      <c r="S40" s="12"/>
      <c r="T40" s="12"/>
      <c r="U40" s="12"/>
      <c r="V40" s="12"/>
      <c r="W40" s="12"/>
      <c r="X40" s="14"/>
      <c r="Y40" s="12"/>
      <c r="Z40" s="100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BA40" s="98"/>
      <c r="BB40" s="98"/>
      <c r="BC40" s="98"/>
    </row>
    <row r="41" spans="1:55" s="111" customFormat="1" ht="18">
      <c r="A41" s="98"/>
      <c r="B41" s="98"/>
      <c r="C41" s="98"/>
      <c r="D41" s="98"/>
      <c r="E41" s="98"/>
      <c r="F41" s="98"/>
      <c r="G41" s="21"/>
      <c r="H41" s="21"/>
      <c r="I41" s="98"/>
      <c r="J41" s="98"/>
      <c r="K41" s="10"/>
      <c r="L41" s="16"/>
      <c r="M41" s="17"/>
      <c r="N41" s="98"/>
      <c r="O41" s="98"/>
      <c r="P41" s="98"/>
      <c r="Q41" s="12"/>
      <c r="R41" s="12"/>
      <c r="S41" s="12"/>
      <c r="T41" s="12"/>
      <c r="U41" s="12"/>
      <c r="V41" s="12"/>
      <c r="W41" s="12"/>
      <c r="X41" s="14"/>
      <c r="Y41" s="12"/>
      <c r="Z41" s="100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  <c r="BA41" s="98"/>
      <c r="BB41" s="98"/>
      <c r="BC41" s="98"/>
    </row>
    <row r="42" spans="1:55" s="111" customFormat="1" ht="18">
      <c r="A42" s="98"/>
      <c r="B42" s="98"/>
      <c r="C42" s="98"/>
      <c r="D42" s="98"/>
      <c r="E42" s="98"/>
      <c r="F42" s="98"/>
      <c r="G42" s="21"/>
      <c r="H42" s="21"/>
      <c r="I42" s="98"/>
      <c r="J42" s="98"/>
      <c r="K42" s="16"/>
      <c r="L42" s="16"/>
      <c r="M42" s="17"/>
      <c r="N42" s="98"/>
      <c r="O42" s="98"/>
      <c r="P42" s="98"/>
      <c r="Q42" s="12"/>
      <c r="R42" s="12"/>
      <c r="S42" s="12"/>
      <c r="T42" s="12"/>
      <c r="U42" s="12"/>
      <c r="V42" s="12"/>
      <c r="W42" s="12"/>
      <c r="X42" s="14"/>
      <c r="Y42" s="12"/>
      <c r="Z42" s="100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  <c r="BA42" s="98"/>
      <c r="BB42" s="98"/>
      <c r="BC42" s="98"/>
    </row>
    <row r="43" spans="1:55" s="111" customFormat="1" ht="18">
      <c r="A43" s="98"/>
      <c r="B43" s="98"/>
      <c r="C43" s="98"/>
      <c r="D43" s="98"/>
      <c r="E43" s="98"/>
      <c r="F43" s="98"/>
      <c r="G43" s="21"/>
      <c r="H43" s="21"/>
      <c r="I43" s="98"/>
      <c r="J43" s="98"/>
      <c r="K43" s="16"/>
      <c r="L43" s="16"/>
      <c r="M43" s="17"/>
      <c r="N43" s="98"/>
      <c r="O43" s="98"/>
      <c r="P43" s="98"/>
      <c r="Q43" s="12"/>
      <c r="R43" s="12"/>
      <c r="S43" s="12"/>
      <c r="T43" s="12"/>
      <c r="U43" s="12"/>
      <c r="V43" s="12"/>
      <c r="W43" s="12"/>
      <c r="X43" s="14"/>
      <c r="Y43" s="12"/>
      <c r="Z43" s="100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  <c r="BA43" s="98"/>
      <c r="BB43" s="98"/>
      <c r="BC43" s="98"/>
    </row>
    <row r="44" spans="1:55" s="111" customFormat="1" ht="18">
      <c r="A44" s="98"/>
      <c r="B44" s="98"/>
      <c r="C44" s="98"/>
      <c r="D44" s="98"/>
      <c r="E44" s="98"/>
      <c r="F44" s="98"/>
      <c r="G44" s="21"/>
      <c r="H44" s="21"/>
      <c r="I44" s="98"/>
      <c r="J44" s="98"/>
      <c r="K44" s="16"/>
      <c r="L44" s="16"/>
      <c r="M44" s="17"/>
      <c r="N44" s="98"/>
      <c r="O44" s="98"/>
      <c r="P44" s="98"/>
      <c r="Q44" s="12"/>
      <c r="R44" s="12"/>
      <c r="S44" s="12"/>
      <c r="T44" s="12"/>
      <c r="U44" s="12"/>
      <c r="V44" s="12"/>
      <c r="W44" s="12"/>
      <c r="X44" s="14"/>
      <c r="Y44" s="12"/>
      <c r="Z44" s="100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  <c r="BA44" s="98"/>
      <c r="BB44" s="98"/>
      <c r="BC44" s="98"/>
    </row>
    <row r="45" spans="1:55" s="111" customFormat="1" ht="18">
      <c r="A45" s="98"/>
      <c r="B45" s="98"/>
      <c r="C45" s="98"/>
      <c r="D45" s="98"/>
      <c r="E45" s="98"/>
      <c r="F45" s="98"/>
      <c r="G45" s="21"/>
      <c r="H45" s="21"/>
      <c r="I45" s="98"/>
      <c r="J45" s="98"/>
      <c r="K45" s="16"/>
      <c r="L45" s="16"/>
      <c r="M45" s="17"/>
      <c r="N45" s="98"/>
      <c r="O45" s="98"/>
      <c r="P45" s="98"/>
      <c r="Q45" s="12"/>
      <c r="R45" s="12"/>
      <c r="S45" s="12"/>
      <c r="T45" s="12"/>
      <c r="U45" s="12"/>
      <c r="V45" s="12"/>
      <c r="W45" s="12"/>
      <c r="X45" s="14"/>
      <c r="Y45" s="12"/>
      <c r="Z45" s="100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  <c r="BA45" s="98"/>
      <c r="BB45" s="98"/>
      <c r="BC45" s="98"/>
    </row>
    <row r="46" spans="1:55" s="111" customFormat="1" ht="18">
      <c r="A46" s="98"/>
      <c r="B46" s="98"/>
      <c r="C46" s="98"/>
      <c r="D46" s="98"/>
      <c r="E46" s="98"/>
      <c r="F46" s="98"/>
      <c r="G46" s="21"/>
      <c r="H46" s="21"/>
      <c r="I46" s="98"/>
      <c r="J46" s="98"/>
      <c r="K46" s="16"/>
      <c r="L46" s="16"/>
      <c r="M46" s="17"/>
      <c r="N46" s="98"/>
      <c r="O46" s="98"/>
      <c r="P46" s="98"/>
      <c r="Q46" s="12"/>
      <c r="R46" s="12"/>
      <c r="S46" s="12"/>
      <c r="T46" s="12"/>
      <c r="U46" s="12"/>
      <c r="V46" s="12"/>
      <c r="W46" s="12"/>
      <c r="X46" s="14"/>
      <c r="Y46" s="12"/>
      <c r="Z46" s="100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  <c r="BA46" s="98"/>
      <c r="BB46" s="98"/>
      <c r="BC46" s="98"/>
    </row>
    <row r="47" spans="1:55" s="111" customFormat="1" ht="18">
      <c r="A47" s="98"/>
      <c r="B47" s="98"/>
      <c r="C47" s="98"/>
      <c r="D47" s="98"/>
      <c r="E47" s="98"/>
      <c r="F47" s="98"/>
      <c r="G47" s="21"/>
      <c r="H47" s="21"/>
      <c r="I47" s="98"/>
      <c r="J47" s="98"/>
      <c r="K47" s="16"/>
      <c r="L47" s="16"/>
      <c r="M47" s="17"/>
      <c r="N47" s="98"/>
      <c r="O47" s="98"/>
      <c r="P47" s="98"/>
      <c r="Q47" s="12"/>
      <c r="R47" s="12"/>
      <c r="S47" s="12"/>
      <c r="T47" s="12"/>
      <c r="U47" s="12"/>
      <c r="V47" s="12"/>
      <c r="W47" s="12"/>
      <c r="X47" s="14"/>
      <c r="Y47" s="12"/>
      <c r="Z47" s="100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  <c r="BA47" s="98"/>
      <c r="BB47" s="98"/>
      <c r="BC47" s="98"/>
    </row>
    <row r="48" spans="1:55" s="111" customFormat="1" ht="18">
      <c r="A48" s="98"/>
      <c r="B48" s="98"/>
      <c r="C48" s="98"/>
      <c r="D48" s="98"/>
      <c r="E48" s="98"/>
      <c r="F48" s="98"/>
      <c r="G48" s="21"/>
      <c r="H48" s="21"/>
      <c r="I48" s="98"/>
      <c r="J48" s="98"/>
      <c r="K48" s="16"/>
      <c r="L48" s="16"/>
      <c r="M48" s="17"/>
      <c r="N48" s="98"/>
      <c r="O48" s="98"/>
      <c r="P48" s="98"/>
      <c r="Q48" s="12"/>
      <c r="R48" s="12"/>
      <c r="S48" s="12"/>
      <c r="T48" s="12"/>
      <c r="U48" s="12"/>
      <c r="V48" s="12"/>
      <c r="W48" s="12"/>
      <c r="X48" s="14"/>
      <c r="Y48" s="12"/>
      <c r="Z48" s="100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  <c r="BA48" s="98"/>
      <c r="BB48" s="98"/>
      <c r="BC48" s="98"/>
    </row>
    <row r="49" spans="1:55" s="111" customFormat="1" ht="18">
      <c r="A49" s="98"/>
      <c r="B49" s="98"/>
      <c r="C49" s="98"/>
      <c r="D49" s="98"/>
      <c r="E49" s="98"/>
      <c r="F49" s="98"/>
      <c r="G49" s="21"/>
      <c r="H49" s="21"/>
      <c r="I49" s="98"/>
      <c r="J49" s="98"/>
      <c r="K49" s="16"/>
      <c r="L49" s="16"/>
      <c r="M49" s="17"/>
      <c r="N49" s="98"/>
      <c r="O49" s="98"/>
      <c r="P49" s="98"/>
      <c r="Q49" s="12"/>
      <c r="R49" s="12"/>
      <c r="S49" s="12"/>
      <c r="T49" s="12"/>
      <c r="U49" s="12"/>
      <c r="V49" s="12"/>
      <c r="W49" s="12"/>
      <c r="X49" s="14"/>
      <c r="Y49" s="12"/>
      <c r="Z49" s="100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  <c r="BA49" s="98"/>
      <c r="BB49" s="98"/>
      <c r="BC49" s="98"/>
    </row>
    <row r="50" spans="1:55" s="111" customFormat="1" ht="18">
      <c r="A50" s="98"/>
      <c r="B50" s="98"/>
      <c r="C50" s="98"/>
      <c r="D50" s="98"/>
      <c r="E50" s="98"/>
      <c r="F50" s="98"/>
      <c r="G50" s="21"/>
      <c r="H50" s="21"/>
      <c r="I50" s="98"/>
      <c r="J50" s="98"/>
      <c r="K50" s="16"/>
      <c r="L50" s="16"/>
      <c r="M50" s="17"/>
      <c r="N50" s="98"/>
      <c r="O50" s="98"/>
      <c r="P50" s="98"/>
      <c r="Q50" s="12"/>
      <c r="R50" s="12"/>
      <c r="S50" s="12"/>
      <c r="T50" s="12"/>
      <c r="U50" s="12"/>
      <c r="V50" s="12"/>
      <c r="W50" s="12"/>
      <c r="X50" s="14"/>
      <c r="Y50" s="12"/>
      <c r="Z50" s="100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  <c r="BA50" s="98"/>
      <c r="BB50" s="98"/>
      <c r="BC50" s="98"/>
    </row>
    <row r="51" spans="1:55" s="111" customFormat="1" ht="18">
      <c r="A51" s="98"/>
      <c r="B51" s="98"/>
      <c r="C51" s="98"/>
      <c r="D51" s="98"/>
      <c r="E51" s="98"/>
      <c r="F51" s="98"/>
      <c r="G51" s="21"/>
      <c r="H51" s="21"/>
      <c r="I51" s="98"/>
      <c r="J51" s="98"/>
      <c r="K51" s="16"/>
      <c r="L51" s="16"/>
      <c r="M51" s="17"/>
      <c r="N51" s="98"/>
      <c r="O51" s="112"/>
      <c r="P51" s="98"/>
      <c r="Q51" s="12"/>
      <c r="R51" s="12"/>
      <c r="S51" s="12"/>
      <c r="T51" s="12"/>
      <c r="U51" s="12"/>
      <c r="V51" s="12"/>
      <c r="W51" s="12"/>
      <c r="X51" s="14"/>
      <c r="Y51" s="12"/>
      <c r="Z51" s="100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  <c r="BA51" s="98"/>
      <c r="BB51" s="98"/>
      <c r="BC51" s="98"/>
    </row>
    <row r="52" spans="1:55" s="111" customFormat="1">
      <c r="A52" s="98"/>
      <c r="B52" s="98"/>
      <c r="C52" s="98"/>
      <c r="D52" s="98"/>
      <c r="E52" s="98"/>
      <c r="F52" s="98"/>
      <c r="G52" s="21"/>
      <c r="H52" s="21"/>
      <c r="I52" s="98"/>
      <c r="J52" s="98"/>
      <c r="K52" s="98"/>
      <c r="L52" s="98"/>
      <c r="M52" s="98"/>
      <c r="N52" s="98"/>
      <c r="O52" s="98"/>
      <c r="P52" s="98"/>
      <c r="Q52" s="12"/>
      <c r="R52" s="12"/>
      <c r="S52" s="12"/>
      <c r="T52" s="12"/>
      <c r="U52" s="12"/>
      <c r="V52" s="12"/>
      <c r="W52" s="12"/>
      <c r="X52" s="14"/>
      <c r="Y52" s="12"/>
      <c r="Z52" s="100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  <c r="BA52" s="98"/>
      <c r="BB52" s="98"/>
      <c r="BC52" s="98"/>
    </row>
    <row r="53" spans="1:55" s="111" customFormat="1" ht="18">
      <c r="A53" s="98"/>
      <c r="B53" s="98"/>
      <c r="C53" s="98"/>
      <c r="D53" s="98"/>
      <c r="E53" s="98"/>
      <c r="F53" s="98"/>
      <c r="G53" s="21"/>
      <c r="H53" s="21"/>
      <c r="I53" s="98"/>
      <c r="J53" s="98"/>
      <c r="K53" s="16"/>
      <c r="L53" s="16"/>
      <c r="M53" s="17"/>
      <c r="N53" s="98"/>
      <c r="O53" s="98"/>
      <c r="P53" s="98"/>
      <c r="Q53" s="12"/>
      <c r="R53" s="12"/>
      <c r="S53" s="12"/>
      <c r="T53" s="12"/>
      <c r="U53" s="12"/>
      <c r="V53" s="12"/>
      <c r="W53" s="12"/>
      <c r="X53" s="14"/>
      <c r="Y53" s="12"/>
      <c r="Z53" s="100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  <c r="BA53" s="98"/>
      <c r="BB53" s="98"/>
      <c r="BC53" s="98"/>
    </row>
    <row r="54" spans="1:55" s="111" customFormat="1" ht="18">
      <c r="A54" s="98"/>
      <c r="B54" s="98"/>
      <c r="C54" s="98"/>
      <c r="D54" s="98"/>
      <c r="E54" s="98"/>
      <c r="F54" s="98"/>
      <c r="G54" s="21"/>
      <c r="H54" s="21"/>
      <c r="I54" s="98"/>
      <c r="J54" s="98"/>
      <c r="K54" s="16"/>
      <c r="L54" s="16"/>
      <c r="M54" s="17"/>
      <c r="N54" s="98"/>
      <c r="O54" s="98"/>
      <c r="P54" s="98"/>
      <c r="Q54" s="12"/>
      <c r="R54" s="12"/>
      <c r="S54" s="12"/>
      <c r="T54" s="12"/>
      <c r="U54" s="12"/>
      <c r="V54" s="12"/>
      <c r="W54" s="12"/>
      <c r="X54" s="14"/>
      <c r="Y54" s="12"/>
      <c r="Z54" s="100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  <c r="BA54" s="98"/>
      <c r="BB54" s="98"/>
      <c r="BC54" s="98"/>
    </row>
    <row r="55" spans="1:55" s="111" customFormat="1" ht="18">
      <c r="A55" s="98"/>
      <c r="B55" s="98"/>
      <c r="C55" s="98"/>
      <c r="D55" s="98"/>
      <c r="E55" s="98"/>
      <c r="F55" s="98"/>
      <c r="G55" s="21"/>
      <c r="H55" s="21"/>
      <c r="I55" s="98"/>
      <c r="J55" s="98"/>
      <c r="K55" s="16"/>
      <c r="L55" s="16"/>
      <c r="M55" s="17"/>
      <c r="N55" s="98"/>
      <c r="O55" s="98"/>
      <c r="P55" s="98"/>
      <c r="Q55" s="12"/>
      <c r="R55" s="12"/>
      <c r="S55" s="12"/>
      <c r="T55" s="12"/>
      <c r="U55" s="12"/>
      <c r="V55" s="12"/>
      <c r="W55" s="12"/>
      <c r="X55" s="14"/>
      <c r="Y55" s="12"/>
      <c r="Z55" s="100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  <c r="BA55" s="98"/>
      <c r="BB55" s="98"/>
      <c r="BC55" s="98"/>
    </row>
    <row r="56" spans="1:55" s="111" customFormat="1" ht="18">
      <c r="A56" s="98"/>
      <c r="B56" s="98"/>
      <c r="C56" s="98"/>
      <c r="D56" s="98"/>
      <c r="E56" s="98"/>
      <c r="F56" s="98"/>
      <c r="G56" s="21"/>
      <c r="H56" s="21"/>
      <c r="I56" s="98"/>
      <c r="J56" s="98"/>
      <c r="K56" s="16"/>
      <c r="L56" s="16"/>
      <c r="M56" s="17"/>
      <c r="N56" s="98"/>
      <c r="O56" s="98"/>
      <c r="P56" s="98"/>
      <c r="Q56" s="12"/>
      <c r="R56" s="12"/>
      <c r="S56" s="12"/>
      <c r="T56" s="12"/>
      <c r="U56" s="12"/>
      <c r="V56" s="12"/>
      <c r="W56" s="12"/>
      <c r="X56" s="14"/>
      <c r="Y56" s="12"/>
      <c r="Z56" s="100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1"/>
      <c r="BA56" s="98"/>
      <c r="BB56" s="98"/>
      <c r="BC56" s="98"/>
    </row>
    <row r="57" spans="1:55" s="111" customFormat="1" ht="18">
      <c r="A57" s="98"/>
      <c r="B57" s="98"/>
      <c r="C57" s="98"/>
      <c r="D57" s="98"/>
      <c r="E57" s="98"/>
      <c r="F57" s="98"/>
      <c r="G57" s="21"/>
      <c r="H57" s="21"/>
      <c r="I57" s="98"/>
      <c r="J57" s="98"/>
      <c r="K57" s="16"/>
      <c r="L57" s="16"/>
      <c r="M57" s="17"/>
      <c r="N57" s="98"/>
      <c r="O57" s="98"/>
      <c r="P57" s="98"/>
      <c r="Q57" s="12"/>
      <c r="R57" s="12"/>
      <c r="S57" s="12"/>
      <c r="T57" s="12"/>
      <c r="U57" s="12"/>
      <c r="V57" s="12"/>
      <c r="W57" s="12"/>
      <c r="X57" s="14"/>
      <c r="Y57" s="12"/>
      <c r="Z57" s="100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  <c r="BA57" s="98"/>
      <c r="BB57" s="98"/>
      <c r="BC57" s="98"/>
    </row>
    <row r="58" spans="1:55" s="111" customFormat="1" ht="18">
      <c r="A58" s="98"/>
      <c r="B58" s="98"/>
      <c r="C58" s="98"/>
      <c r="D58" s="98"/>
      <c r="E58" s="98"/>
      <c r="F58" s="98"/>
      <c r="G58" s="21"/>
      <c r="H58" s="21"/>
      <c r="I58" s="98"/>
      <c r="J58" s="98"/>
      <c r="K58" s="16"/>
      <c r="L58" s="16"/>
      <c r="M58" s="17"/>
      <c r="N58" s="98"/>
      <c r="O58" s="98"/>
      <c r="P58" s="98"/>
      <c r="Q58" s="12"/>
      <c r="R58" s="12"/>
      <c r="S58" s="12"/>
      <c r="T58" s="12"/>
      <c r="U58" s="12"/>
      <c r="V58" s="12"/>
      <c r="W58" s="12"/>
      <c r="X58" s="14"/>
      <c r="Y58" s="12"/>
      <c r="Z58" s="100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BA58" s="98"/>
      <c r="BB58" s="98"/>
      <c r="BC58" s="98"/>
    </row>
    <row r="59" spans="1:55" s="111" customFormat="1">
      <c r="A59" s="98"/>
      <c r="B59" s="98"/>
      <c r="C59" s="98"/>
      <c r="D59" s="98"/>
      <c r="E59" s="98"/>
      <c r="F59" s="98"/>
      <c r="G59" s="21"/>
      <c r="H59" s="21"/>
      <c r="I59" s="98"/>
      <c r="J59" s="98"/>
      <c r="K59" s="98"/>
      <c r="L59" s="98"/>
      <c r="M59" s="98"/>
      <c r="N59" s="98"/>
      <c r="O59" s="98"/>
      <c r="P59" s="98"/>
      <c r="Q59" s="12"/>
      <c r="R59" s="12"/>
      <c r="S59" s="12"/>
      <c r="T59" s="12"/>
      <c r="U59" s="12"/>
      <c r="V59" s="12"/>
      <c r="W59" s="12"/>
      <c r="X59" s="14"/>
      <c r="Y59" s="12"/>
      <c r="Z59" s="100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BA59" s="98"/>
      <c r="BB59" s="98"/>
      <c r="BC59" s="98"/>
    </row>
    <row r="60" spans="1:55" s="111" customFormat="1">
      <c r="A60" s="98"/>
      <c r="B60" s="98"/>
      <c r="C60" s="98"/>
      <c r="D60" s="98"/>
      <c r="E60" s="98"/>
      <c r="F60" s="98"/>
      <c r="G60" s="21"/>
      <c r="H60" s="21"/>
      <c r="I60" s="98"/>
      <c r="J60" s="98"/>
      <c r="K60" s="98"/>
      <c r="L60" s="98"/>
      <c r="M60" s="98"/>
      <c r="N60" s="98"/>
      <c r="O60" s="98"/>
      <c r="P60" s="98"/>
      <c r="Q60" s="12"/>
      <c r="R60" s="12"/>
      <c r="S60" s="12"/>
      <c r="T60" s="12"/>
      <c r="U60" s="12"/>
      <c r="V60" s="12"/>
      <c r="W60" s="12"/>
      <c r="X60" s="14"/>
      <c r="Y60" s="12"/>
      <c r="Z60" s="100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  <c r="BA60" s="98"/>
      <c r="BB60" s="98"/>
      <c r="BC60" s="98"/>
    </row>
    <row r="61" spans="1:55" s="111" customFormat="1">
      <c r="A61" s="98"/>
      <c r="B61" s="98"/>
      <c r="C61" s="98"/>
      <c r="D61" s="98"/>
      <c r="E61" s="98"/>
      <c r="F61" s="98"/>
      <c r="G61" s="21"/>
      <c r="H61" s="21"/>
      <c r="I61" s="98"/>
      <c r="J61" s="98"/>
      <c r="K61" s="98"/>
      <c r="L61" s="98"/>
      <c r="M61" s="98"/>
      <c r="N61" s="98"/>
      <c r="O61" s="98"/>
      <c r="P61" s="98"/>
      <c r="Q61" s="12"/>
      <c r="R61" s="12"/>
      <c r="S61" s="12"/>
      <c r="T61" s="12"/>
      <c r="U61" s="12"/>
      <c r="V61" s="12"/>
      <c r="W61" s="12"/>
      <c r="X61" s="14"/>
      <c r="Y61" s="12"/>
      <c r="Z61" s="100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  <c r="BA61" s="98"/>
      <c r="BB61" s="98"/>
      <c r="BC61" s="98"/>
    </row>
    <row r="62" spans="1:55" s="111" customFormat="1">
      <c r="A62" s="98"/>
      <c r="B62" s="98"/>
      <c r="C62" s="98"/>
      <c r="D62" s="98"/>
      <c r="E62" s="98"/>
      <c r="F62" s="98"/>
      <c r="G62" s="21"/>
      <c r="H62" s="21"/>
      <c r="I62" s="98"/>
      <c r="J62" s="98"/>
      <c r="K62" s="98"/>
      <c r="L62" s="98"/>
      <c r="M62" s="98"/>
      <c r="N62" s="98"/>
      <c r="O62" s="98"/>
      <c r="P62" s="98"/>
      <c r="Q62" s="12"/>
      <c r="R62" s="12"/>
      <c r="S62" s="12"/>
      <c r="T62" s="12"/>
      <c r="U62" s="12"/>
      <c r="V62" s="12"/>
      <c r="W62" s="12"/>
      <c r="X62" s="14"/>
      <c r="Y62" s="12"/>
      <c r="Z62" s="100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  <c r="AY62" s="101"/>
      <c r="BA62" s="98"/>
      <c r="BB62" s="98"/>
      <c r="BC62" s="98"/>
    </row>
    <row r="63" spans="1:55" s="111" customFormat="1">
      <c r="A63" s="98"/>
      <c r="B63" s="98"/>
      <c r="C63" s="98"/>
      <c r="D63" s="98"/>
      <c r="E63" s="98"/>
      <c r="F63" s="98"/>
      <c r="G63" s="21"/>
      <c r="H63" s="21"/>
      <c r="I63" s="98"/>
      <c r="J63" s="98"/>
      <c r="K63" s="98"/>
      <c r="L63" s="98"/>
      <c r="M63" s="98"/>
      <c r="N63" s="98"/>
      <c r="O63" s="98"/>
      <c r="P63" s="98"/>
      <c r="Q63" s="12"/>
      <c r="R63" s="12"/>
      <c r="S63" s="12"/>
      <c r="T63" s="12"/>
      <c r="U63" s="12"/>
      <c r="V63" s="12"/>
      <c r="W63" s="12"/>
      <c r="X63" s="14"/>
      <c r="Y63" s="12"/>
      <c r="Z63" s="100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  <c r="BA63" s="98"/>
      <c r="BB63" s="98"/>
      <c r="BC63" s="98"/>
    </row>
    <row r="64" spans="1:55" s="111" customFormat="1">
      <c r="A64" s="98"/>
      <c r="B64" s="98"/>
      <c r="C64" s="98"/>
      <c r="D64" s="98"/>
      <c r="E64" s="98"/>
      <c r="F64" s="98"/>
      <c r="G64" s="21"/>
      <c r="H64" s="21"/>
      <c r="I64" s="98"/>
      <c r="J64" s="98"/>
      <c r="K64" s="98"/>
      <c r="L64" s="98"/>
      <c r="M64" s="98"/>
      <c r="N64" s="98"/>
      <c r="O64" s="98"/>
      <c r="P64" s="98"/>
      <c r="Q64" s="12"/>
      <c r="R64" s="12"/>
      <c r="S64" s="12"/>
      <c r="T64" s="12"/>
      <c r="U64" s="12"/>
      <c r="V64" s="12"/>
      <c r="W64" s="12"/>
      <c r="X64" s="14"/>
      <c r="Y64" s="12"/>
      <c r="Z64" s="100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  <c r="BA64" s="98"/>
      <c r="BB64" s="98"/>
      <c r="BC64" s="98"/>
    </row>
    <row r="65" spans="1:55" s="111" customFormat="1">
      <c r="A65" s="98"/>
      <c r="B65" s="98"/>
      <c r="C65" s="98"/>
      <c r="D65" s="98"/>
      <c r="E65" s="98"/>
      <c r="F65" s="98"/>
      <c r="G65" s="21"/>
      <c r="H65" s="21"/>
      <c r="I65" s="98"/>
      <c r="J65" s="98"/>
      <c r="K65" s="98"/>
      <c r="L65" s="98"/>
      <c r="M65" s="98"/>
      <c r="N65" s="98"/>
      <c r="O65" s="98"/>
      <c r="P65" s="98"/>
      <c r="Q65" s="12"/>
      <c r="R65" s="12"/>
      <c r="S65" s="12"/>
      <c r="T65" s="12"/>
      <c r="U65" s="12"/>
      <c r="V65" s="12"/>
      <c r="W65" s="12"/>
      <c r="X65" s="14"/>
      <c r="Y65" s="12"/>
      <c r="Z65" s="100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  <c r="AY65" s="101"/>
      <c r="BA65" s="98"/>
      <c r="BB65" s="98"/>
      <c r="BC65" s="98"/>
    </row>
    <row r="66" spans="1:55" s="111" customFormat="1">
      <c r="A66" s="98"/>
      <c r="B66" s="98"/>
      <c r="C66" s="98"/>
      <c r="D66" s="98"/>
      <c r="E66" s="98"/>
      <c r="F66" s="98"/>
      <c r="G66" s="21"/>
      <c r="H66" s="21"/>
      <c r="I66" s="98"/>
      <c r="J66" s="98"/>
      <c r="K66" s="98"/>
      <c r="L66" s="98"/>
      <c r="M66" s="98"/>
      <c r="N66" s="98"/>
      <c r="O66" s="98"/>
      <c r="P66" s="98"/>
      <c r="Q66" s="12"/>
      <c r="R66" s="12"/>
      <c r="S66" s="12"/>
      <c r="T66" s="12"/>
      <c r="U66" s="12"/>
      <c r="V66" s="12"/>
      <c r="W66" s="12"/>
      <c r="X66" s="14"/>
      <c r="Y66" s="12"/>
      <c r="Z66" s="100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  <c r="BA66" s="98"/>
      <c r="BB66" s="98"/>
      <c r="BC66" s="98"/>
    </row>
    <row r="67" spans="1:55" s="111" customFormat="1">
      <c r="A67" s="98"/>
      <c r="B67" s="98"/>
      <c r="C67" s="98"/>
      <c r="D67" s="98"/>
      <c r="E67" s="98"/>
      <c r="F67" s="98"/>
      <c r="G67" s="21"/>
      <c r="H67" s="21"/>
      <c r="I67" s="98"/>
      <c r="J67" s="98"/>
      <c r="K67" s="98"/>
      <c r="L67" s="98"/>
      <c r="M67" s="98"/>
      <c r="N67" s="98"/>
      <c r="O67" s="98"/>
      <c r="P67" s="98"/>
      <c r="Q67" s="12"/>
      <c r="R67" s="12"/>
      <c r="S67" s="12"/>
      <c r="T67" s="12"/>
      <c r="U67" s="12"/>
      <c r="V67" s="12"/>
      <c r="W67" s="12"/>
      <c r="X67" s="14"/>
      <c r="Y67" s="12"/>
      <c r="Z67" s="100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  <c r="AY67" s="101"/>
      <c r="BA67" s="98"/>
      <c r="BB67" s="98"/>
      <c r="BC67" s="98"/>
    </row>
    <row r="68" spans="1:55" s="111" customFormat="1">
      <c r="A68" s="98"/>
      <c r="B68" s="98"/>
      <c r="C68" s="98"/>
      <c r="D68" s="98"/>
      <c r="E68" s="98"/>
      <c r="F68" s="98"/>
      <c r="G68" s="21"/>
      <c r="H68" s="21"/>
      <c r="I68" s="98"/>
      <c r="J68" s="98"/>
      <c r="K68" s="98"/>
      <c r="L68" s="98"/>
      <c r="M68" s="98"/>
      <c r="N68" s="98"/>
      <c r="O68" s="98"/>
      <c r="P68" s="98"/>
      <c r="Q68" s="12"/>
      <c r="R68" s="12"/>
      <c r="S68" s="12"/>
      <c r="T68" s="12"/>
      <c r="U68" s="12"/>
      <c r="V68" s="12"/>
      <c r="W68" s="12"/>
      <c r="X68" s="14"/>
      <c r="Y68" s="12"/>
      <c r="Z68" s="100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  <c r="BA68" s="98"/>
      <c r="BB68" s="98"/>
      <c r="BC68" s="98"/>
    </row>
    <row r="69" spans="1:55" s="111" customFormat="1">
      <c r="A69" s="98"/>
      <c r="B69" s="98"/>
      <c r="C69" s="98"/>
      <c r="D69" s="98"/>
      <c r="E69" s="98"/>
      <c r="F69" s="98"/>
      <c r="G69" s="21"/>
      <c r="H69" s="21"/>
      <c r="I69" s="98"/>
      <c r="J69" s="98"/>
      <c r="K69" s="98"/>
      <c r="L69" s="98"/>
      <c r="M69" s="98"/>
      <c r="N69" s="98"/>
      <c r="O69" s="98"/>
      <c r="P69" s="98"/>
      <c r="Q69" s="12"/>
      <c r="R69" s="12"/>
      <c r="S69" s="12"/>
      <c r="T69" s="12"/>
      <c r="U69" s="12"/>
      <c r="V69" s="12"/>
      <c r="W69" s="12"/>
      <c r="X69" s="14"/>
      <c r="Y69" s="12"/>
      <c r="Z69" s="100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  <c r="BA69" s="98"/>
      <c r="BB69" s="98"/>
      <c r="BC69" s="98"/>
    </row>
    <row r="70" spans="1:55" s="111" customFormat="1">
      <c r="A70" s="98"/>
      <c r="B70" s="98"/>
      <c r="C70" s="98"/>
      <c r="D70" s="98"/>
      <c r="E70" s="98"/>
      <c r="F70" s="98"/>
      <c r="G70" s="21"/>
      <c r="H70" s="21"/>
      <c r="I70" s="98"/>
      <c r="J70" s="98"/>
      <c r="K70" s="98"/>
      <c r="L70" s="98"/>
      <c r="M70" s="98"/>
      <c r="N70" s="98"/>
      <c r="O70" s="98"/>
      <c r="P70" s="98"/>
      <c r="Q70" s="12"/>
      <c r="R70" s="12"/>
      <c r="S70" s="12"/>
      <c r="T70" s="12"/>
      <c r="U70" s="12"/>
      <c r="V70" s="12"/>
      <c r="W70" s="12"/>
      <c r="X70" s="14"/>
      <c r="Y70" s="12"/>
      <c r="Z70" s="100"/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  <c r="BA70" s="98"/>
      <c r="BB70" s="98"/>
      <c r="BC70" s="98"/>
    </row>
    <row r="71" spans="1:55" s="111" customFormat="1">
      <c r="A71" s="98"/>
      <c r="B71" s="98"/>
      <c r="C71" s="98"/>
      <c r="D71" s="98"/>
      <c r="E71" s="98"/>
      <c r="F71" s="98"/>
      <c r="G71" s="21"/>
      <c r="H71" s="21"/>
      <c r="I71" s="98"/>
      <c r="J71" s="98"/>
      <c r="K71" s="98"/>
      <c r="L71" s="98"/>
      <c r="M71" s="98"/>
      <c r="N71" s="98"/>
      <c r="O71" s="98"/>
      <c r="P71" s="98"/>
      <c r="Q71" s="12"/>
      <c r="R71" s="12"/>
      <c r="S71" s="12"/>
      <c r="T71" s="12"/>
      <c r="U71" s="12"/>
      <c r="V71" s="12"/>
      <c r="W71" s="12"/>
      <c r="X71" s="14"/>
      <c r="Y71" s="12"/>
      <c r="Z71" s="100"/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  <c r="AY71" s="101"/>
      <c r="BA71" s="98"/>
      <c r="BB71" s="98"/>
      <c r="BC71" s="98"/>
    </row>
    <row r="72" spans="1:55" s="111" customFormat="1">
      <c r="A72" s="98"/>
      <c r="B72" s="98"/>
      <c r="C72" s="98"/>
      <c r="D72" s="98"/>
      <c r="E72" s="98"/>
      <c r="F72" s="98"/>
      <c r="G72" s="21"/>
      <c r="H72" s="21"/>
      <c r="I72" s="98"/>
      <c r="J72" s="98"/>
      <c r="K72" s="98"/>
      <c r="L72" s="98"/>
      <c r="M72" s="98"/>
      <c r="N72" s="98"/>
      <c r="O72" s="98"/>
      <c r="P72" s="98"/>
      <c r="Q72" s="12"/>
      <c r="R72" s="12"/>
      <c r="S72" s="12"/>
      <c r="T72" s="12"/>
      <c r="U72" s="12"/>
      <c r="V72" s="12"/>
      <c r="W72" s="12"/>
      <c r="X72" s="14"/>
      <c r="Y72" s="12"/>
      <c r="Z72" s="100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  <c r="BA72" s="98"/>
      <c r="BB72" s="98"/>
      <c r="BC72" s="98"/>
    </row>
    <row r="73" spans="1:55" s="111" customFormat="1">
      <c r="A73" s="98"/>
      <c r="B73" s="98"/>
      <c r="C73" s="98"/>
      <c r="D73" s="98"/>
      <c r="E73" s="98"/>
      <c r="F73" s="98"/>
      <c r="G73" s="21"/>
      <c r="H73" s="21"/>
      <c r="I73" s="98"/>
      <c r="J73" s="98"/>
      <c r="K73" s="98"/>
      <c r="L73" s="98"/>
      <c r="M73" s="98"/>
      <c r="N73" s="98"/>
      <c r="O73" s="98"/>
      <c r="P73" s="98"/>
      <c r="Q73" s="12"/>
      <c r="R73" s="12"/>
      <c r="S73" s="12"/>
      <c r="T73" s="12"/>
      <c r="U73" s="12"/>
      <c r="V73" s="12"/>
      <c r="W73" s="12"/>
      <c r="X73" s="14"/>
      <c r="Y73" s="12"/>
      <c r="Z73" s="100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  <c r="BA73" s="98"/>
      <c r="BB73" s="98"/>
      <c r="BC73" s="98"/>
    </row>
    <row r="74" spans="1:55" s="111" customFormat="1">
      <c r="A74" s="98"/>
      <c r="B74" s="98"/>
      <c r="C74" s="98"/>
      <c r="D74" s="98"/>
      <c r="E74" s="98"/>
      <c r="F74" s="98"/>
      <c r="G74" s="21"/>
      <c r="H74" s="21"/>
      <c r="I74" s="98"/>
      <c r="J74" s="98"/>
      <c r="K74" s="98"/>
      <c r="L74" s="98"/>
      <c r="M74" s="98"/>
      <c r="N74" s="98"/>
      <c r="O74" s="98"/>
      <c r="P74" s="98"/>
      <c r="Q74" s="12"/>
      <c r="R74" s="12"/>
      <c r="S74" s="12"/>
      <c r="T74" s="12"/>
      <c r="U74" s="12"/>
      <c r="V74" s="12"/>
      <c r="W74" s="12"/>
      <c r="X74" s="14"/>
      <c r="Y74" s="12"/>
      <c r="Z74" s="100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  <c r="BA74" s="98"/>
      <c r="BB74" s="98"/>
      <c r="BC74" s="98"/>
    </row>
    <row r="75" spans="1:55" s="111" customFormat="1">
      <c r="A75" s="98"/>
      <c r="B75" s="98"/>
      <c r="C75" s="98"/>
      <c r="D75" s="98"/>
      <c r="E75" s="98"/>
      <c r="F75" s="98"/>
      <c r="G75" s="21"/>
      <c r="H75" s="21"/>
      <c r="I75" s="98"/>
      <c r="J75" s="98"/>
      <c r="K75" s="98"/>
      <c r="L75" s="98"/>
      <c r="M75" s="98"/>
      <c r="N75" s="98"/>
      <c r="O75" s="98"/>
      <c r="P75" s="98"/>
      <c r="Q75" s="12"/>
      <c r="R75" s="12"/>
      <c r="S75" s="12"/>
      <c r="T75" s="12"/>
      <c r="U75" s="12"/>
      <c r="V75" s="12"/>
      <c r="W75" s="12"/>
      <c r="X75" s="14"/>
      <c r="Y75" s="12"/>
      <c r="Z75" s="100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  <c r="AV75" s="101"/>
      <c r="AW75" s="101"/>
      <c r="AX75" s="101"/>
      <c r="AY75" s="101"/>
      <c r="BA75" s="98"/>
      <c r="BB75" s="98"/>
      <c r="BC75" s="98"/>
    </row>
    <row r="76" spans="1:55" s="111" customFormat="1">
      <c r="A76" s="98"/>
      <c r="B76" s="98"/>
      <c r="C76" s="98"/>
      <c r="D76" s="98"/>
      <c r="E76" s="98"/>
      <c r="F76" s="98"/>
      <c r="G76" s="21"/>
      <c r="H76" s="21"/>
      <c r="I76" s="98"/>
      <c r="J76" s="98"/>
      <c r="K76" s="98"/>
      <c r="L76" s="98"/>
      <c r="M76" s="98"/>
      <c r="N76" s="98"/>
      <c r="O76" s="98"/>
      <c r="P76" s="98"/>
      <c r="Q76" s="12"/>
      <c r="R76" s="12"/>
      <c r="S76" s="12"/>
      <c r="T76" s="12"/>
      <c r="U76" s="12"/>
      <c r="V76" s="12"/>
      <c r="W76" s="12"/>
      <c r="X76" s="14"/>
      <c r="Y76" s="12"/>
      <c r="Z76" s="100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1"/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  <c r="BA76" s="98"/>
      <c r="BB76" s="98"/>
      <c r="BC76" s="98"/>
    </row>
    <row r="77" spans="1:55" s="111" customFormat="1">
      <c r="A77" s="98"/>
      <c r="B77" s="98"/>
      <c r="C77" s="98"/>
      <c r="D77" s="98"/>
      <c r="E77" s="98"/>
      <c r="F77" s="98"/>
      <c r="G77" s="21"/>
      <c r="H77" s="21"/>
      <c r="I77" s="98"/>
      <c r="J77" s="98"/>
      <c r="K77" s="98"/>
      <c r="L77" s="98"/>
      <c r="M77" s="98"/>
      <c r="N77" s="98"/>
      <c r="O77" s="98"/>
      <c r="P77" s="98"/>
      <c r="Q77" s="12"/>
      <c r="R77" s="12"/>
      <c r="S77" s="12"/>
      <c r="T77" s="12"/>
      <c r="U77" s="12"/>
      <c r="V77" s="12"/>
      <c r="W77" s="12"/>
      <c r="X77" s="14"/>
      <c r="Y77" s="12"/>
      <c r="Z77" s="100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  <c r="BA77" s="98"/>
      <c r="BB77" s="98"/>
      <c r="BC77" s="98"/>
    </row>
    <row r="78" spans="1:55" s="111" customFormat="1">
      <c r="A78" s="98"/>
      <c r="B78" s="98"/>
      <c r="C78" s="98"/>
      <c r="D78" s="98"/>
      <c r="E78" s="98"/>
      <c r="F78" s="98"/>
      <c r="G78" s="21"/>
      <c r="H78" s="21"/>
      <c r="I78" s="98"/>
      <c r="J78" s="98"/>
      <c r="K78" s="98"/>
      <c r="L78" s="98"/>
      <c r="M78" s="98"/>
      <c r="N78" s="98"/>
      <c r="O78" s="98"/>
      <c r="P78" s="98"/>
      <c r="Q78" s="12"/>
      <c r="R78" s="12"/>
      <c r="S78" s="12"/>
      <c r="T78" s="12"/>
      <c r="U78" s="12"/>
      <c r="V78" s="12"/>
      <c r="W78" s="12"/>
      <c r="X78" s="14"/>
      <c r="Y78" s="12"/>
      <c r="Z78" s="100"/>
      <c r="AA78" s="101"/>
      <c r="AB78" s="101"/>
      <c r="AC78" s="101"/>
      <c r="AD78" s="101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1"/>
      <c r="AP78" s="101"/>
      <c r="AQ78" s="101"/>
      <c r="AR78" s="101"/>
      <c r="AS78" s="101"/>
      <c r="AT78" s="101"/>
      <c r="AU78" s="101"/>
      <c r="AV78" s="101"/>
      <c r="AW78" s="101"/>
      <c r="AX78" s="101"/>
      <c r="AY78" s="101"/>
      <c r="BA78" s="98"/>
      <c r="BB78" s="98"/>
      <c r="BC78" s="98"/>
    </row>
    <row r="79" spans="1:55" s="111" customFormat="1">
      <c r="A79" s="98"/>
      <c r="B79" s="98"/>
      <c r="C79" s="98"/>
      <c r="D79" s="98"/>
      <c r="E79" s="98"/>
      <c r="F79" s="98"/>
      <c r="G79" s="21"/>
      <c r="H79" s="21"/>
      <c r="I79" s="98"/>
      <c r="J79" s="98"/>
      <c r="K79" s="98"/>
      <c r="L79" s="98"/>
      <c r="M79" s="98"/>
      <c r="N79" s="98"/>
      <c r="O79" s="98"/>
      <c r="P79" s="98"/>
      <c r="Q79" s="12"/>
      <c r="R79" s="12"/>
      <c r="S79" s="12"/>
      <c r="T79" s="12"/>
      <c r="U79" s="12"/>
      <c r="V79" s="12"/>
      <c r="W79" s="12"/>
      <c r="X79" s="14"/>
      <c r="Y79" s="12"/>
      <c r="Z79" s="100"/>
      <c r="AA79" s="101"/>
      <c r="AB79" s="101"/>
      <c r="AC79" s="101"/>
      <c r="AD79" s="101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1"/>
      <c r="AP79" s="101"/>
      <c r="AQ79" s="101"/>
      <c r="AR79" s="101"/>
      <c r="AS79" s="101"/>
      <c r="AT79" s="101"/>
      <c r="AU79" s="101"/>
      <c r="AV79" s="101"/>
      <c r="AW79" s="101"/>
      <c r="AX79" s="101"/>
      <c r="AY79" s="101"/>
      <c r="BA79" s="98"/>
      <c r="BB79" s="98"/>
      <c r="BC79" s="98"/>
    </row>
    <row r="80" spans="1:55" s="111" customFormat="1">
      <c r="A80" s="98"/>
      <c r="B80" s="98"/>
      <c r="C80" s="98"/>
      <c r="D80" s="98"/>
      <c r="E80" s="98"/>
      <c r="F80" s="98"/>
      <c r="G80" s="21"/>
      <c r="H80" s="21"/>
      <c r="I80" s="98"/>
      <c r="J80" s="98"/>
      <c r="K80" s="98"/>
      <c r="L80" s="98"/>
      <c r="M80" s="98"/>
      <c r="N80" s="98"/>
      <c r="O80" s="98"/>
      <c r="P80" s="98"/>
      <c r="Q80" s="12"/>
      <c r="R80" s="12"/>
      <c r="S80" s="12"/>
      <c r="T80" s="12"/>
      <c r="U80" s="12"/>
      <c r="V80" s="12"/>
      <c r="W80" s="12"/>
      <c r="X80" s="14"/>
      <c r="Y80" s="12"/>
      <c r="Z80" s="100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1"/>
      <c r="AP80" s="101"/>
      <c r="AQ80" s="101"/>
      <c r="AR80" s="101"/>
      <c r="AS80" s="101"/>
      <c r="AT80" s="101"/>
      <c r="AU80" s="101"/>
      <c r="AV80" s="101"/>
      <c r="AW80" s="101"/>
      <c r="AX80" s="101"/>
      <c r="AY80" s="101"/>
      <c r="BA80" s="98"/>
      <c r="BB80" s="98"/>
      <c r="BC80" s="98"/>
    </row>
    <row r="81" spans="1:55" s="111" customFormat="1">
      <c r="A81" s="98"/>
      <c r="B81" s="98"/>
      <c r="C81" s="98"/>
      <c r="D81" s="98"/>
      <c r="E81" s="98"/>
      <c r="F81" s="98"/>
      <c r="G81" s="21"/>
      <c r="H81" s="21"/>
      <c r="I81" s="98"/>
      <c r="J81" s="98"/>
      <c r="K81" s="98"/>
      <c r="L81" s="98"/>
      <c r="M81" s="98"/>
      <c r="N81" s="98"/>
      <c r="O81" s="98"/>
      <c r="P81" s="98"/>
      <c r="Q81" s="12"/>
      <c r="R81" s="12"/>
      <c r="S81" s="12"/>
      <c r="T81" s="12"/>
      <c r="U81" s="12"/>
      <c r="V81" s="12"/>
      <c r="W81" s="12"/>
      <c r="X81" s="14"/>
      <c r="Y81" s="12"/>
      <c r="Z81" s="100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1"/>
      <c r="AP81" s="101"/>
      <c r="AQ81" s="101"/>
      <c r="AR81" s="101"/>
      <c r="AS81" s="101"/>
      <c r="AT81" s="101"/>
      <c r="AU81" s="101"/>
      <c r="AV81" s="101"/>
      <c r="AW81" s="101"/>
      <c r="AX81" s="101"/>
      <c r="AY81" s="101"/>
      <c r="BA81" s="98"/>
      <c r="BB81" s="98"/>
      <c r="BC81" s="98"/>
    </row>
    <row r="82" spans="1:55" s="111" customFormat="1">
      <c r="A82" s="98"/>
      <c r="B82" s="98"/>
      <c r="C82" s="98"/>
      <c r="D82" s="98"/>
      <c r="E82" s="98"/>
      <c r="F82" s="98"/>
      <c r="G82" s="21"/>
      <c r="H82" s="21"/>
      <c r="I82" s="98"/>
      <c r="J82" s="98"/>
      <c r="K82" s="98"/>
      <c r="L82" s="98"/>
      <c r="M82" s="98"/>
      <c r="N82" s="98"/>
      <c r="O82" s="98"/>
      <c r="P82" s="98"/>
      <c r="Q82" s="12"/>
      <c r="R82" s="12"/>
      <c r="S82" s="12"/>
      <c r="T82" s="12"/>
      <c r="U82" s="12"/>
      <c r="V82" s="12"/>
      <c r="W82" s="12"/>
      <c r="X82" s="14"/>
      <c r="Y82" s="12"/>
      <c r="Z82" s="100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  <c r="BA82" s="98"/>
      <c r="BB82" s="98"/>
      <c r="BC82" s="98"/>
    </row>
    <row r="83" spans="1:55" s="111" customFormat="1">
      <c r="A83" s="98"/>
      <c r="B83" s="98"/>
      <c r="C83" s="98"/>
      <c r="D83" s="98"/>
      <c r="E83" s="98"/>
      <c r="F83" s="98"/>
      <c r="G83" s="21"/>
      <c r="H83" s="21"/>
      <c r="I83" s="98"/>
      <c r="J83" s="98"/>
      <c r="K83" s="98"/>
      <c r="L83" s="98"/>
      <c r="M83" s="98"/>
      <c r="N83" s="98"/>
      <c r="O83" s="98"/>
      <c r="P83" s="98"/>
      <c r="Q83" s="12"/>
      <c r="R83" s="12"/>
      <c r="S83" s="12"/>
      <c r="T83" s="12"/>
      <c r="U83" s="12"/>
      <c r="V83" s="12"/>
      <c r="W83" s="12"/>
      <c r="X83" s="14"/>
      <c r="Y83" s="12"/>
      <c r="Z83" s="100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  <c r="BA83" s="98"/>
      <c r="BB83" s="98"/>
      <c r="BC83" s="98"/>
    </row>
    <row r="84" spans="1:55" s="111" customFormat="1">
      <c r="A84" s="98"/>
      <c r="B84" s="98"/>
      <c r="C84" s="98"/>
      <c r="D84" s="98"/>
      <c r="E84" s="98"/>
      <c r="F84" s="98"/>
      <c r="G84" s="21"/>
      <c r="H84" s="21"/>
      <c r="I84" s="98"/>
      <c r="J84" s="98"/>
      <c r="K84" s="98"/>
      <c r="L84" s="98"/>
      <c r="M84" s="98"/>
      <c r="N84" s="98"/>
      <c r="O84" s="98"/>
      <c r="P84" s="98"/>
      <c r="Q84" s="12"/>
      <c r="R84" s="12"/>
      <c r="S84" s="12"/>
      <c r="T84" s="12"/>
      <c r="U84" s="12"/>
      <c r="V84" s="12"/>
      <c r="W84" s="12"/>
      <c r="X84" s="14"/>
      <c r="Y84" s="12"/>
      <c r="Z84" s="100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  <c r="BA84" s="98"/>
      <c r="BB84" s="98"/>
      <c r="BC84" s="98"/>
    </row>
    <row r="85" spans="1:55" s="111" customFormat="1">
      <c r="A85" s="98"/>
      <c r="B85" s="98"/>
      <c r="C85" s="98"/>
      <c r="D85" s="98"/>
      <c r="E85" s="98"/>
      <c r="F85" s="98"/>
      <c r="G85" s="21"/>
      <c r="H85" s="21"/>
      <c r="I85" s="98"/>
      <c r="J85" s="98"/>
      <c r="K85" s="98"/>
      <c r="L85" s="98"/>
      <c r="M85" s="98"/>
      <c r="N85" s="98"/>
      <c r="O85" s="98"/>
      <c r="P85" s="98"/>
      <c r="Q85" s="12"/>
      <c r="R85" s="12"/>
      <c r="S85" s="12"/>
      <c r="T85" s="12"/>
      <c r="U85" s="12"/>
      <c r="V85" s="12"/>
      <c r="W85" s="12"/>
      <c r="X85" s="14"/>
      <c r="Y85" s="12"/>
      <c r="Z85" s="100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  <c r="BA85" s="98"/>
      <c r="BB85" s="98"/>
      <c r="BC85" s="98"/>
    </row>
    <row r="86" spans="1:55" s="111" customFormat="1">
      <c r="A86" s="98"/>
      <c r="B86" s="98"/>
      <c r="C86" s="98"/>
      <c r="D86" s="98"/>
      <c r="E86" s="98"/>
      <c r="F86" s="98"/>
      <c r="G86" s="21"/>
      <c r="H86" s="21"/>
      <c r="I86" s="98"/>
      <c r="J86" s="98"/>
      <c r="K86" s="98"/>
      <c r="L86" s="98"/>
      <c r="M86" s="98"/>
      <c r="N86" s="98"/>
      <c r="O86" s="98"/>
      <c r="P86" s="98"/>
      <c r="Q86" s="12"/>
      <c r="R86" s="12"/>
      <c r="S86" s="12"/>
      <c r="T86" s="12"/>
      <c r="U86" s="12"/>
      <c r="V86" s="12"/>
      <c r="W86" s="12"/>
      <c r="X86" s="14"/>
      <c r="Y86" s="12"/>
      <c r="Z86" s="100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  <c r="BA86" s="98"/>
      <c r="BB86" s="98"/>
      <c r="BC86" s="98"/>
    </row>
    <row r="87" spans="1:55" s="111" customFormat="1">
      <c r="A87" s="98"/>
      <c r="B87" s="98"/>
      <c r="C87" s="98"/>
      <c r="D87" s="98"/>
      <c r="E87" s="98"/>
      <c r="F87" s="98"/>
      <c r="G87" s="21"/>
      <c r="H87" s="21"/>
      <c r="I87" s="98"/>
      <c r="J87" s="98"/>
      <c r="K87" s="98"/>
      <c r="L87" s="98"/>
      <c r="M87" s="98"/>
      <c r="N87" s="98"/>
      <c r="O87" s="98"/>
      <c r="P87" s="98"/>
      <c r="Q87" s="12"/>
      <c r="R87" s="12"/>
      <c r="S87" s="12"/>
      <c r="T87" s="12"/>
      <c r="U87" s="12"/>
      <c r="V87" s="12"/>
      <c r="W87" s="12"/>
      <c r="X87" s="14"/>
      <c r="Y87" s="12"/>
      <c r="Z87" s="100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BA87" s="98"/>
      <c r="BB87" s="98"/>
      <c r="BC87" s="98"/>
    </row>
    <row r="88" spans="1:55" s="111" customFormat="1">
      <c r="A88" s="98"/>
      <c r="B88" s="98"/>
      <c r="C88" s="98"/>
      <c r="D88" s="98"/>
      <c r="E88" s="98"/>
      <c r="F88" s="98"/>
      <c r="G88" s="21"/>
      <c r="H88" s="21"/>
      <c r="I88" s="98"/>
      <c r="J88" s="98"/>
      <c r="K88" s="98"/>
      <c r="L88" s="98"/>
      <c r="M88" s="98"/>
      <c r="N88" s="98"/>
      <c r="O88" s="98"/>
      <c r="P88" s="98"/>
      <c r="Q88" s="12"/>
      <c r="R88" s="12"/>
      <c r="S88" s="12"/>
      <c r="T88" s="12"/>
      <c r="U88" s="12"/>
      <c r="V88" s="12"/>
      <c r="W88" s="12"/>
      <c r="X88" s="14"/>
      <c r="Y88" s="12"/>
      <c r="Z88" s="100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  <c r="BA88" s="98"/>
      <c r="BB88" s="98"/>
      <c r="BC88" s="98"/>
    </row>
    <row r="89" spans="1:55" s="111" customFormat="1">
      <c r="A89" s="98"/>
      <c r="B89" s="98"/>
      <c r="C89" s="98"/>
      <c r="D89" s="98"/>
      <c r="E89" s="98"/>
      <c r="F89" s="98"/>
      <c r="G89" s="21"/>
      <c r="H89" s="21"/>
      <c r="I89" s="98"/>
      <c r="J89" s="98"/>
      <c r="K89" s="98"/>
      <c r="L89" s="98"/>
      <c r="M89" s="98"/>
      <c r="N89" s="98"/>
      <c r="O89" s="98"/>
      <c r="P89" s="98"/>
      <c r="Q89" s="12"/>
      <c r="R89" s="12"/>
      <c r="S89" s="12"/>
      <c r="T89" s="12"/>
      <c r="U89" s="12"/>
      <c r="V89" s="12"/>
      <c r="W89" s="12"/>
      <c r="X89" s="14"/>
      <c r="Y89" s="12"/>
      <c r="Z89" s="100"/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1"/>
      <c r="AP89" s="101"/>
      <c r="AQ89" s="101"/>
      <c r="AR89" s="101"/>
      <c r="AS89" s="101"/>
      <c r="AT89" s="101"/>
      <c r="AU89" s="101"/>
      <c r="AV89" s="101"/>
      <c r="AW89" s="101"/>
      <c r="AX89" s="101"/>
      <c r="AY89" s="101"/>
      <c r="BA89" s="98"/>
      <c r="BB89" s="98"/>
      <c r="BC89" s="98"/>
    </row>
    <row r="90" spans="1:55" s="111" customFormat="1">
      <c r="A90" s="98"/>
      <c r="B90" s="98"/>
      <c r="C90" s="98"/>
      <c r="D90" s="98"/>
      <c r="E90" s="98"/>
      <c r="F90" s="98"/>
      <c r="G90" s="21"/>
      <c r="H90" s="21"/>
      <c r="I90" s="98"/>
      <c r="J90" s="98"/>
      <c r="K90" s="98"/>
      <c r="L90" s="98"/>
      <c r="M90" s="98"/>
      <c r="N90" s="98"/>
      <c r="O90" s="98"/>
      <c r="P90" s="98"/>
      <c r="Q90" s="12"/>
      <c r="R90" s="12"/>
      <c r="S90" s="12"/>
      <c r="T90" s="12"/>
      <c r="U90" s="12"/>
      <c r="V90" s="12"/>
      <c r="W90" s="12"/>
      <c r="X90" s="14"/>
      <c r="Y90" s="12"/>
      <c r="Z90" s="100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  <c r="BA90" s="98"/>
      <c r="BB90" s="98"/>
      <c r="BC90" s="98"/>
    </row>
    <row r="91" spans="1:55" s="111" customFormat="1">
      <c r="A91" s="98"/>
      <c r="B91" s="98"/>
      <c r="C91" s="98"/>
      <c r="D91" s="98"/>
      <c r="E91" s="98"/>
      <c r="F91" s="98"/>
      <c r="G91" s="21"/>
      <c r="H91" s="21"/>
      <c r="I91" s="98"/>
      <c r="J91" s="98"/>
      <c r="K91" s="98"/>
      <c r="L91" s="98"/>
      <c r="M91" s="98"/>
      <c r="N91" s="98"/>
      <c r="O91" s="98"/>
      <c r="P91" s="98"/>
      <c r="Q91" s="12"/>
      <c r="R91" s="12"/>
      <c r="S91" s="12"/>
      <c r="T91" s="12"/>
      <c r="U91" s="12"/>
      <c r="V91" s="12"/>
      <c r="W91" s="12"/>
      <c r="X91" s="14"/>
      <c r="Y91" s="12"/>
      <c r="Z91" s="100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  <c r="BA91" s="98"/>
      <c r="BB91" s="98"/>
      <c r="BC91" s="98"/>
    </row>
    <row r="92" spans="1:55" s="111" customFormat="1">
      <c r="A92" s="98"/>
      <c r="B92" s="98"/>
      <c r="C92" s="98"/>
      <c r="D92" s="98"/>
      <c r="E92" s="98"/>
      <c r="F92" s="98"/>
      <c r="G92" s="21"/>
      <c r="H92" s="21"/>
      <c r="I92" s="98"/>
      <c r="J92" s="98"/>
      <c r="K92" s="98"/>
      <c r="L92" s="98"/>
      <c r="M92" s="98"/>
      <c r="N92" s="98"/>
      <c r="O92" s="98"/>
      <c r="P92" s="98"/>
      <c r="Q92" s="12"/>
      <c r="R92" s="12"/>
      <c r="S92" s="12"/>
      <c r="T92" s="12"/>
      <c r="U92" s="12"/>
      <c r="V92" s="12"/>
      <c r="W92" s="12"/>
      <c r="X92" s="14"/>
      <c r="Y92" s="12"/>
      <c r="Z92" s="100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  <c r="BA92" s="98"/>
      <c r="BB92" s="98"/>
      <c r="BC92" s="98"/>
    </row>
    <row r="93" spans="1:55" s="111" customFormat="1">
      <c r="A93" s="98"/>
      <c r="B93" s="98"/>
      <c r="C93" s="98"/>
      <c r="D93" s="98"/>
      <c r="E93" s="98"/>
      <c r="F93" s="98"/>
      <c r="G93" s="21"/>
      <c r="H93" s="21"/>
      <c r="I93" s="98"/>
      <c r="J93" s="98"/>
      <c r="K93" s="98"/>
      <c r="L93" s="98"/>
      <c r="M93" s="98"/>
      <c r="N93" s="98"/>
      <c r="O93" s="98"/>
      <c r="P93" s="98"/>
      <c r="Q93" s="12"/>
      <c r="R93" s="12"/>
      <c r="S93" s="12"/>
      <c r="T93" s="12"/>
      <c r="U93" s="12"/>
      <c r="V93" s="12"/>
      <c r="W93" s="12"/>
      <c r="X93" s="14"/>
      <c r="Y93" s="12"/>
      <c r="Z93" s="100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  <c r="BA93" s="98"/>
      <c r="BB93" s="98"/>
      <c r="BC93" s="98"/>
    </row>
    <row r="94" spans="1:55" s="111" customFormat="1">
      <c r="A94" s="98"/>
      <c r="B94" s="98"/>
      <c r="C94" s="98"/>
      <c r="D94" s="98"/>
      <c r="E94" s="98"/>
      <c r="F94" s="98"/>
      <c r="G94" s="21"/>
      <c r="H94" s="21"/>
      <c r="I94" s="98"/>
      <c r="J94" s="98"/>
      <c r="K94" s="98"/>
      <c r="L94" s="98"/>
      <c r="M94" s="98"/>
      <c r="N94" s="98"/>
      <c r="O94" s="98"/>
      <c r="P94" s="98"/>
      <c r="Q94" s="12"/>
      <c r="R94" s="12"/>
      <c r="S94" s="12"/>
      <c r="T94" s="12"/>
      <c r="U94" s="12"/>
      <c r="V94" s="12"/>
      <c r="W94" s="12"/>
      <c r="X94" s="14"/>
      <c r="Y94" s="12"/>
      <c r="Z94" s="100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  <c r="BA94" s="98"/>
      <c r="BB94" s="98"/>
      <c r="BC94" s="98"/>
    </row>
    <row r="95" spans="1:55" s="111" customFormat="1">
      <c r="A95" s="98"/>
      <c r="B95" s="98"/>
      <c r="C95" s="98"/>
      <c r="D95" s="98"/>
      <c r="E95" s="98"/>
      <c r="F95" s="98"/>
      <c r="G95" s="21"/>
      <c r="H95" s="21"/>
      <c r="I95" s="98"/>
      <c r="J95" s="98"/>
      <c r="K95" s="98"/>
      <c r="L95" s="98"/>
      <c r="M95" s="98"/>
      <c r="N95" s="98"/>
      <c r="O95" s="98"/>
      <c r="P95" s="98"/>
      <c r="Q95" s="12"/>
      <c r="R95" s="12"/>
      <c r="S95" s="12"/>
      <c r="T95" s="12"/>
      <c r="U95" s="12"/>
      <c r="V95" s="12"/>
      <c r="W95" s="12"/>
      <c r="X95" s="14"/>
      <c r="Y95" s="12"/>
      <c r="Z95" s="100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  <c r="BA95" s="98"/>
      <c r="BB95" s="98"/>
      <c r="BC95" s="98"/>
    </row>
    <row r="96" spans="1:55" s="111" customFormat="1">
      <c r="A96" s="98"/>
      <c r="B96" s="98"/>
      <c r="C96" s="98"/>
      <c r="D96" s="98"/>
      <c r="E96" s="98"/>
      <c r="F96" s="98"/>
      <c r="G96" s="21"/>
      <c r="H96" s="21"/>
      <c r="I96" s="98"/>
      <c r="J96" s="98"/>
      <c r="K96" s="98"/>
      <c r="L96" s="98"/>
      <c r="M96" s="98"/>
      <c r="N96" s="98"/>
      <c r="O96" s="98"/>
      <c r="P96" s="98"/>
      <c r="Q96" s="12"/>
      <c r="R96" s="12"/>
      <c r="S96" s="12"/>
      <c r="T96" s="12"/>
      <c r="U96" s="12"/>
      <c r="V96" s="12"/>
      <c r="W96" s="12"/>
      <c r="X96" s="14"/>
      <c r="Y96" s="12"/>
      <c r="Z96" s="100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1"/>
      <c r="AP96" s="101"/>
      <c r="AQ96" s="101"/>
      <c r="AR96" s="101"/>
      <c r="AS96" s="101"/>
      <c r="AT96" s="101"/>
      <c r="AU96" s="101"/>
      <c r="AV96" s="101"/>
      <c r="AW96" s="101"/>
      <c r="AX96" s="101"/>
      <c r="AY96" s="101"/>
      <c r="BA96" s="98"/>
      <c r="BB96" s="98"/>
      <c r="BC96" s="98"/>
    </row>
    <row r="97" spans="1:55" s="111" customFormat="1">
      <c r="A97" s="98"/>
      <c r="B97" s="98"/>
      <c r="C97" s="98"/>
      <c r="D97" s="98"/>
      <c r="E97" s="98"/>
      <c r="F97" s="98"/>
      <c r="G97" s="21"/>
      <c r="H97" s="21"/>
      <c r="I97" s="98"/>
      <c r="J97" s="98"/>
      <c r="K97" s="98"/>
      <c r="L97" s="98"/>
      <c r="M97" s="98"/>
      <c r="N97" s="98"/>
      <c r="O97" s="98"/>
      <c r="P97" s="98"/>
      <c r="Q97" s="12"/>
      <c r="R97" s="12"/>
      <c r="S97" s="12"/>
      <c r="T97" s="12"/>
      <c r="U97" s="12"/>
      <c r="V97" s="12"/>
      <c r="W97" s="12"/>
      <c r="X97" s="14"/>
      <c r="Y97" s="12"/>
      <c r="Z97" s="100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1"/>
      <c r="AP97" s="101"/>
      <c r="AQ97" s="101"/>
      <c r="AR97" s="101"/>
      <c r="AS97" s="101"/>
      <c r="AT97" s="101"/>
      <c r="AU97" s="101"/>
      <c r="AV97" s="101"/>
      <c r="AW97" s="101"/>
      <c r="AX97" s="101"/>
      <c r="AY97" s="101"/>
      <c r="BA97" s="98"/>
      <c r="BB97" s="98"/>
      <c r="BC97" s="98"/>
    </row>
    <row r="98" spans="1:55">
      <c r="Z98" s="100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</row>
    <row r="99" spans="1:55">
      <c r="Z99" s="100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</row>
    <row r="100" spans="1:55">
      <c r="Z100" s="100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</row>
    <row r="101" spans="1:55">
      <c r="Z101" s="100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</row>
    <row r="102" spans="1:55">
      <c r="Z102" s="100"/>
      <c r="AA102" s="101"/>
      <c r="AB102" s="101"/>
      <c r="AC102" s="101"/>
      <c r="AD102" s="101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1"/>
      <c r="AV102" s="101"/>
      <c r="AW102" s="101"/>
      <c r="AX102" s="101"/>
      <c r="AY102" s="101"/>
    </row>
    <row r="103" spans="1:55">
      <c r="Z103" s="100"/>
      <c r="AA103" s="101"/>
      <c r="AB103" s="101"/>
      <c r="AC103" s="101"/>
      <c r="AD103" s="101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01"/>
      <c r="AT103" s="101"/>
      <c r="AU103" s="101"/>
      <c r="AV103" s="101"/>
      <c r="AW103" s="101"/>
      <c r="AX103" s="101"/>
      <c r="AY103" s="101"/>
    </row>
    <row r="104" spans="1:55">
      <c r="Z104" s="100"/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1"/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</row>
    <row r="105" spans="1:55">
      <c r="Z105" s="100"/>
      <c r="AA105" s="101"/>
      <c r="AB105" s="101"/>
      <c r="AC105" s="101"/>
      <c r="AD105" s="101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1"/>
      <c r="AP105" s="101"/>
      <c r="AQ105" s="101"/>
      <c r="AR105" s="101"/>
      <c r="AS105" s="101"/>
      <c r="AT105" s="101"/>
      <c r="AU105" s="101"/>
      <c r="AV105" s="101"/>
      <c r="AW105" s="101"/>
      <c r="AX105" s="101"/>
      <c r="AY105" s="101"/>
    </row>
    <row r="106" spans="1:55">
      <c r="Z106" s="100"/>
      <c r="AA106" s="101"/>
      <c r="AB106" s="101"/>
      <c r="AC106" s="101"/>
      <c r="AD106" s="101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1"/>
      <c r="AP106" s="101"/>
      <c r="AQ106" s="101"/>
      <c r="AR106" s="101"/>
      <c r="AS106" s="101"/>
      <c r="AT106" s="101"/>
      <c r="AU106" s="101"/>
      <c r="AV106" s="101"/>
      <c r="AW106" s="101"/>
      <c r="AX106" s="101"/>
      <c r="AY106" s="101"/>
    </row>
    <row r="107" spans="1:55">
      <c r="Z107" s="100"/>
      <c r="AA107" s="101"/>
      <c r="AB107" s="101"/>
      <c r="AC107" s="101"/>
      <c r="AD107" s="101"/>
      <c r="AE107" s="101"/>
      <c r="AF107" s="101"/>
      <c r="AG107" s="101"/>
      <c r="AH107" s="101"/>
      <c r="AI107" s="101"/>
      <c r="AJ107" s="101"/>
      <c r="AK107" s="101"/>
      <c r="AL107" s="101"/>
      <c r="AM107" s="101"/>
      <c r="AN107" s="101"/>
      <c r="AO107" s="101"/>
      <c r="AP107" s="101"/>
      <c r="AQ107" s="101"/>
      <c r="AR107" s="101"/>
      <c r="AS107" s="101"/>
      <c r="AT107" s="101"/>
      <c r="AU107" s="101"/>
      <c r="AV107" s="101"/>
      <c r="AW107" s="101"/>
      <c r="AX107" s="101"/>
      <c r="AY107" s="101"/>
    </row>
  </sheetData>
  <sheetCalcPr fullCalcOnLoad="1"/>
  <mergeCells count="7">
    <mergeCell ref="W10:W14"/>
    <mergeCell ref="J6:K6"/>
    <mergeCell ref="J7:K7"/>
    <mergeCell ref="J8:K8"/>
    <mergeCell ref="T8:T14"/>
    <mergeCell ref="U10:U14"/>
    <mergeCell ref="V10:V14"/>
  </mergeCells>
  <phoneticPr fontId="10" type="noConversion"/>
  <pageMargins left="0.75000000000000011" right="0.75000000000000011" top="1" bottom="1" header="0.5" footer="0.5"/>
  <pageSetup paperSize="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BC120"/>
  <sheetViews>
    <sheetView topLeftCell="A11" zoomScale="150" workbookViewId="0">
      <selection activeCell="G16" sqref="G16:H16"/>
    </sheetView>
  </sheetViews>
  <sheetFormatPr baseColWidth="10" defaultColWidth="51.83203125" defaultRowHeight="12"/>
  <cols>
    <col min="1" max="1" width="9.5" style="9" customWidth="1"/>
    <col min="2" max="2" width="3.1640625" style="9" customWidth="1"/>
    <col min="3" max="3" width="1.6640625" style="9" customWidth="1"/>
    <col min="4" max="4" width="2" style="9" customWidth="1"/>
    <col min="5" max="5" width="5.1640625" style="9" customWidth="1"/>
    <col min="6" max="6" width="2.5" style="9" hidden="1" customWidth="1"/>
    <col min="7" max="7" width="3.1640625" style="21" customWidth="1"/>
    <col min="8" max="8" width="5.33203125" style="21" customWidth="1"/>
    <col min="9" max="9" width="2.5" style="9" hidden="1" customWidth="1"/>
    <col min="10" max="10" width="4.5" style="9" customWidth="1"/>
    <col min="11" max="11" width="8.1640625" style="9" customWidth="1"/>
    <col min="12" max="12" width="8" style="9" customWidth="1"/>
    <col min="13" max="13" width="9.6640625" style="9" customWidth="1"/>
    <col min="14" max="14" width="9.1640625" style="9" customWidth="1"/>
    <col min="15" max="15" width="8.33203125" style="9" customWidth="1"/>
    <col min="16" max="16" width="12.6640625" style="9" customWidth="1"/>
    <col min="17" max="17" width="6.33203125" style="12" customWidth="1"/>
    <col min="18" max="18" width="5.6640625" style="12" customWidth="1"/>
    <col min="19" max="19" width="6" style="12" customWidth="1"/>
    <col min="20" max="20" width="3.5" style="12" customWidth="1"/>
    <col min="21" max="21" width="3.6640625" style="12" customWidth="1"/>
    <col min="22" max="22" width="2" style="12" customWidth="1"/>
    <col min="23" max="23" width="12.1640625" style="12" customWidth="1"/>
    <col min="24" max="24" width="18.5" style="14" customWidth="1"/>
    <col min="25" max="25" width="19.6640625" style="12" customWidth="1"/>
    <col min="26" max="26" width="31" style="104" hidden="1" customWidth="1"/>
    <col min="27" max="27" width="25.5" style="105" hidden="1" customWidth="1"/>
    <col min="28" max="28" width="19" style="105" hidden="1" customWidth="1"/>
    <col min="29" max="29" width="19.33203125" style="105" hidden="1" customWidth="1"/>
    <col min="30" max="30" width="14.83203125" style="105" hidden="1" customWidth="1"/>
    <col min="31" max="31" width="15.33203125" style="105" hidden="1" customWidth="1"/>
    <col min="32" max="32" width="8.6640625" style="105" hidden="1" customWidth="1"/>
    <col min="33" max="34" width="9.1640625" style="105" hidden="1" customWidth="1"/>
    <col min="35" max="35" width="9.5" style="105" hidden="1" customWidth="1"/>
    <col min="36" max="36" width="10.33203125" style="105" hidden="1" customWidth="1"/>
    <col min="37" max="37" width="10.83203125" style="105" hidden="1" customWidth="1"/>
    <col min="38" max="38" width="9.83203125" style="105" hidden="1" customWidth="1"/>
    <col min="39" max="39" width="10.1640625" style="105" hidden="1" customWidth="1"/>
    <col min="40" max="40" width="13.6640625" style="105" hidden="1" customWidth="1"/>
    <col min="41" max="41" width="14" style="105" hidden="1" customWidth="1"/>
    <col min="42" max="42" width="12.83203125" style="105" hidden="1" customWidth="1"/>
    <col min="43" max="43" width="13.33203125" style="105" hidden="1" customWidth="1"/>
    <col min="44" max="44" width="17.6640625" style="105" hidden="1" customWidth="1"/>
    <col min="45" max="45" width="17.1640625" style="105" hidden="1" customWidth="1"/>
    <col min="46" max="46" width="8.6640625" style="105" hidden="1" customWidth="1"/>
    <col min="47" max="47" width="8.1640625" style="105" hidden="1" customWidth="1"/>
    <col min="48" max="48" width="10.33203125" style="105" hidden="1" customWidth="1"/>
    <col min="49" max="49" width="10" style="105" hidden="1" customWidth="1"/>
    <col min="50" max="50" width="9.6640625" style="105" hidden="1" customWidth="1"/>
    <col min="51" max="51" width="9.1640625" style="105" hidden="1" customWidth="1"/>
    <col min="52" max="52" width="118.1640625" style="111" customWidth="1"/>
    <col min="53" max="54" width="51.83203125" style="9"/>
    <col min="55" max="55" width="1.6640625" style="9" customWidth="1"/>
    <col min="56" max="16384" width="51.83203125" style="9"/>
  </cols>
  <sheetData>
    <row r="1" spans="1:55">
      <c r="B1" s="129" t="s">
        <v>122</v>
      </c>
      <c r="C1" s="179"/>
      <c r="D1" s="179"/>
      <c r="E1" s="179"/>
      <c r="F1" s="179"/>
      <c r="G1" s="179"/>
      <c r="H1" s="179"/>
      <c r="I1" s="33"/>
      <c r="J1" s="32" t="str">
        <f>Boundary!$J$1</f>
        <v>CLIENT ETAL</v>
      </c>
      <c r="K1" s="33"/>
      <c r="L1" s="164"/>
      <c r="M1" s="129" t="s">
        <v>244</v>
      </c>
      <c r="N1" s="179"/>
      <c r="O1" s="206">
        <v>104</v>
      </c>
      <c r="P1" s="164"/>
      <c r="Z1" s="110" t="s">
        <v>138</v>
      </c>
      <c r="AA1" s="110" t="s">
        <v>140</v>
      </c>
      <c r="AB1" s="110" t="s">
        <v>139</v>
      </c>
      <c r="AC1" s="110" t="s">
        <v>141</v>
      </c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</row>
    <row r="2" spans="1:55" s="98" customFormat="1">
      <c r="B2" s="107" t="s">
        <v>132</v>
      </c>
      <c r="C2" s="31"/>
      <c r="D2" s="31"/>
      <c r="E2" s="31"/>
      <c r="F2" s="31"/>
      <c r="G2" s="31"/>
      <c r="H2" s="31"/>
      <c r="I2" s="134"/>
      <c r="J2" s="99">
        <f>Boundary!$J$2</f>
        <v>0</v>
      </c>
      <c r="K2" s="134"/>
      <c r="L2" s="165"/>
      <c r="M2" s="107" t="s">
        <v>245</v>
      </c>
      <c r="N2" s="31"/>
      <c r="O2" s="207">
        <v>7</v>
      </c>
      <c r="P2" s="165"/>
      <c r="Q2" s="163" t="str">
        <f>CONCATENATE(J2,", ",J3,", ",J4)</f>
        <v>0, ANGELES, PAMPANGA</v>
      </c>
      <c r="R2" s="12"/>
      <c r="S2" s="12"/>
      <c r="T2" s="12"/>
      <c r="U2" s="12"/>
      <c r="V2" s="12"/>
      <c r="W2" s="12"/>
      <c r="X2" s="14"/>
      <c r="Y2" s="12"/>
      <c r="Z2" s="100" t="s">
        <v>143</v>
      </c>
      <c r="AA2" s="101" t="s">
        <v>145</v>
      </c>
      <c r="AB2" s="100" t="s">
        <v>146</v>
      </c>
      <c r="AC2" s="101" t="s">
        <v>147</v>
      </c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11" t="str">
        <f>CONCATENATE(Z1,AA1,AB1,AC1)</f>
        <v>&lt;?xml version="1.0" encoding="utf-8"?&gt;&lt;Polygon_Info VERSION="2.0"&gt;&lt;Title_Polygon&gt;&lt;Polygon&gt;</v>
      </c>
    </row>
    <row r="3" spans="1:55">
      <c r="B3" s="107" t="s">
        <v>133</v>
      </c>
      <c r="C3" s="31"/>
      <c r="D3" s="31"/>
      <c r="E3" s="31"/>
      <c r="F3" s="31"/>
      <c r="G3" s="31"/>
      <c r="H3" s="31"/>
      <c r="I3" s="134"/>
      <c r="J3" s="99" t="str">
        <f>Boundary!$J$3</f>
        <v>ANGELES</v>
      </c>
      <c r="K3" s="134"/>
      <c r="L3" s="165"/>
      <c r="M3" s="107" t="s">
        <v>60</v>
      </c>
      <c r="N3" s="31"/>
      <c r="O3" s="130">
        <f>ROUNDUP(E23,0)</f>
        <v>8629</v>
      </c>
      <c r="P3" s="181">
        <v>9460.5</v>
      </c>
      <c r="Z3" s="102" t="s">
        <v>148</v>
      </c>
      <c r="AA3" s="101" t="s">
        <v>150</v>
      </c>
      <c r="AB3" s="103" t="s">
        <v>151</v>
      </c>
      <c r="AC3" s="101" t="s">
        <v>152</v>
      </c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11" t="str">
        <f>CONCATENATE(Z2,O6,AA2,AB2,O1,AC2)</f>
        <v>&lt;Plan_No&gt;CSD-11111&lt;/Plan_No&gt;&lt;Lot_No&gt;104&lt;/Lot_No&gt;</v>
      </c>
    </row>
    <row r="4" spans="1:55">
      <c r="B4" s="107" t="s">
        <v>123</v>
      </c>
      <c r="C4" s="31"/>
      <c r="D4" s="31"/>
      <c r="E4" s="31"/>
      <c r="F4" s="31"/>
      <c r="G4" s="31"/>
      <c r="H4" s="31"/>
      <c r="I4" s="134"/>
      <c r="J4" s="99" t="str">
        <f>Boundary!$J$4</f>
        <v>PAMPANGA</v>
      </c>
      <c r="K4" s="134"/>
      <c r="L4" s="165"/>
      <c r="M4" s="107" t="s">
        <v>61</v>
      </c>
      <c r="N4" s="31"/>
      <c r="O4" s="99">
        <v>56442</v>
      </c>
      <c r="P4" s="203" t="s">
        <v>113</v>
      </c>
      <c r="Z4" s="103" t="s">
        <v>153</v>
      </c>
      <c r="AA4" s="101" t="s">
        <v>154</v>
      </c>
      <c r="AB4" s="103" t="s">
        <v>155</v>
      </c>
      <c r="AC4" s="101" t="s">
        <v>156</v>
      </c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11" t="str">
        <f>CONCATENATE(Z3,O2,AA3,AB3,P3,AC3)</f>
        <v>&lt;Block_No&gt;7&lt;/Block_No&gt;&lt;Area&gt;9460.5&lt;/Area&gt;</v>
      </c>
    </row>
    <row r="5" spans="1:55">
      <c r="B5" s="107" t="s">
        <v>124</v>
      </c>
      <c r="C5" s="31"/>
      <c r="D5" s="31"/>
      <c r="E5" s="31"/>
      <c r="F5" s="31"/>
      <c r="G5" s="31"/>
      <c r="H5" s="31"/>
      <c r="I5" s="134"/>
      <c r="J5" s="99" t="str">
        <f>Boundary!$J$5</f>
        <v>BLLM #1, CITY Cadastre</v>
      </c>
      <c r="K5" s="134"/>
      <c r="L5" s="165"/>
      <c r="M5" s="107" t="s">
        <v>62</v>
      </c>
      <c r="N5" s="31"/>
      <c r="O5" s="208">
        <v>29958</v>
      </c>
      <c r="P5" s="165"/>
      <c r="Z5" s="103" t="s">
        <v>157</v>
      </c>
      <c r="AA5" s="101" t="s">
        <v>158</v>
      </c>
      <c r="AB5" s="103" t="s">
        <v>159</v>
      </c>
      <c r="AC5" s="101" t="s">
        <v>160</v>
      </c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11" t="str">
        <f>CONCATENATE(Z4,J6,AA4,AB4,J7,AC4)</f>
        <v>&lt;DoSurvey_Orginal&gt;29958&lt;/DoSurvey_Orginal&gt;&lt;DOSurvey_Executed&gt;29958&lt;/DOSurvey_Executed&gt;</v>
      </c>
    </row>
    <row r="6" spans="1:55" s="98" customFormat="1">
      <c r="B6" s="107" t="s">
        <v>246</v>
      </c>
      <c r="C6" s="108"/>
      <c r="D6" s="108"/>
      <c r="E6" s="108"/>
      <c r="F6" s="108"/>
      <c r="G6" s="108"/>
      <c r="H6" s="108"/>
      <c r="I6" s="134"/>
      <c r="J6" s="261">
        <v>29958</v>
      </c>
      <c r="K6" s="262"/>
      <c r="L6" s="168"/>
      <c r="M6" s="107" t="s">
        <v>63</v>
      </c>
      <c r="N6" s="31"/>
      <c r="O6" s="166" t="str">
        <f>Boundary!$O$6</f>
        <v>CSD-11111</v>
      </c>
      <c r="P6" s="204">
        <v>1</v>
      </c>
      <c r="Q6" s="12"/>
      <c r="R6" s="12"/>
      <c r="S6" s="12"/>
      <c r="T6" s="12"/>
      <c r="U6" s="12"/>
      <c r="V6" s="12"/>
      <c r="W6" s="12"/>
      <c r="X6" s="14"/>
      <c r="Y6" s="12"/>
      <c r="Z6" s="103" t="s">
        <v>161</v>
      </c>
      <c r="AA6" s="101" t="s">
        <v>162</v>
      </c>
      <c r="AB6" s="103" t="s">
        <v>163</v>
      </c>
      <c r="AC6" s="101" t="s">
        <v>164</v>
      </c>
      <c r="AD6" s="100" t="s">
        <v>165</v>
      </c>
      <c r="AE6" s="100" t="s">
        <v>220</v>
      </c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11" t="str">
        <f>CONCATENATE(Z5,J8,AA5,AB5,Q2,AC5)</f>
        <v>&lt;DOSurvey_Approved&gt;7665&lt;/DOSurvey_Approved&gt;&lt;Location&gt;0, ANGELES, PAMPANGA&lt;/Location&gt;</v>
      </c>
      <c r="BA6" s="9"/>
    </row>
    <row r="7" spans="1:55" s="98" customFormat="1">
      <c r="B7" s="107" t="s">
        <v>247</v>
      </c>
      <c r="C7" s="108"/>
      <c r="D7" s="108"/>
      <c r="E7" s="108"/>
      <c r="F7" s="108"/>
      <c r="G7" s="108"/>
      <c r="H7" s="108"/>
      <c r="I7" s="134"/>
      <c r="J7" s="261">
        <v>29958</v>
      </c>
      <c r="K7" s="264"/>
      <c r="L7" s="168"/>
      <c r="M7" s="107" t="s">
        <v>248</v>
      </c>
      <c r="N7" s="31"/>
      <c r="O7" s="166" t="str">
        <f>Boundary!$O$7</f>
        <v>Lot 45, SWO-3245324</v>
      </c>
      <c r="P7" s="205"/>
      <c r="Q7" s="12"/>
      <c r="R7" s="12"/>
      <c r="S7" s="12"/>
      <c r="T7" s="12"/>
      <c r="U7" s="12"/>
      <c r="V7" s="12"/>
      <c r="W7" s="12"/>
      <c r="X7" s="14"/>
      <c r="Y7" s="12"/>
      <c r="Z7" s="100" t="s">
        <v>221</v>
      </c>
      <c r="AA7" s="100" t="s">
        <v>222</v>
      </c>
      <c r="AB7" s="100" t="s">
        <v>223</v>
      </c>
      <c r="AC7" s="101" t="s">
        <v>224</v>
      </c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11" t="str">
        <f>CONCATENATE(Z6,J5,AA6,AB6,O15,AC6,AD6,N15,AE6)</f>
        <v>&lt;TiePoint_Description&gt;BLLM #1, CITY Cadastre&lt;/TiePoint_Description&gt;&lt;Local_X&gt;521156.407343999&lt;/Local_X&gt;&lt;Local_Y&gt;1612224.9800475&lt;/Local_Y&gt;</v>
      </c>
      <c r="BA7" s="15"/>
    </row>
    <row r="8" spans="1:55" s="98" customFormat="1">
      <c r="B8" s="107" t="s">
        <v>249</v>
      </c>
      <c r="C8" s="108"/>
      <c r="D8" s="108"/>
      <c r="E8" s="108"/>
      <c r="F8" s="108"/>
      <c r="G8" s="108"/>
      <c r="H8" s="108"/>
      <c r="I8" s="134"/>
      <c r="J8" s="261">
        <v>7665</v>
      </c>
      <c r="K8" s="262"/>
      <c r="L8" s="168"/>
      <c r="M8" s="107" t="s">
        <v>94</v>
      </c>
      <c r="N8" s="31"/>
      <c r="O8" s="166">
        <v>546</v>
      </c>
      <c r="P8" s="205"/>
      <c r="Q8" s="12"/>
      <c r="R8" s="12"/>
      <c r="S8" s="12"/>
      <c r="T8" s="263" t="s">
        <v>234</v>
      </c>
      <c r="U8" s="12"/>
      <c r="V8" s="12"/>
      <c r="W8" s="12"/>
      <c r="X8" s="14"/>
      <c r="Y8" s="12"/>
      <c r="Z8" s="100" t="s">
        <v>225</v>
      </c>
      <c r="AA8" s="101" t="s">
        <v>226</v>
      </c>
      <c r="AB8" s="100" t="s">
        <v>227</v>
      </c>
      <c r="AC8" s="101" t="s">
        <v>228</v>
      </c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11" t="str">
        <f>CONCATENATE(Z7,IF(J9="Bearing &amp; Distance",1,0),AA7,AB7,P16,AC7)</f>
        <v>&lt;Coor_Type&gt;1&lt;/Coor_Type&gt;&lt;Desc_Corners&gt;P.S. C.C.M.&lt;/Desc_Corners&gt;</v>
      </c>
      <c r="BA8" s="12"/>
    </row>
    <row r="9" spans="1:55" s="98" customFormat="1">
      <c r="B9" s="107" t="s">
        <v>95</v>
      </c>
      <c r="C9" s="31"/>
      <c r="D9" s="31"/>
      <c r="E9" s="31"/>
      <c r="F9" s="31"/>
      <c r="G9" s="31"/>
      <c r="H9" s="31"/>
      <c r="I9" s="134"/>
      <c r="J9" s="166" t="s">
        <v>134</v>
      </c>
      <c r="K9" s="134"/>
      <c r="L9" s="165"/>
      <c r="M9" s="107" t="s">
        <v>96</v>
      </c>
      <c r="N9" s="134"/>
      <c r="O9" s="167" t="b">
        <v>1</v>
      </c>
      <c r="P9" s="204">
        <v>0</v>
      </c>
      <c r="Q9" s="12"/>
      <c r="R9" s="12"/>
      <c r="S9" s="12"/>
      <c r="T9" s="220"/>
      <c r="U9" s="12"/>
      <c r="V9" s="12"/>
      <c r="W9" s="12"/>
      <c r="X9" s="14"/>
      <c r="Y9" s="12"/>
      <c r="Z9" s="100" t="s">
        <v>229</v>
      </c>
      <c r="AA9" s="101" t="s">
        <v>230</v>
      </c>
      <c r="AB9" s="100" t="s">
        <v>108</v>
      </c>
      <c r="AC9" s="101" t="s">
        <v>109</v>
      </c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11" t="str">
        <f>CONCATENATE(Z8,J10,AA8,AB8,O11,AC8)</f>
        <v>&lt;Survey_System&gt;PPCS-PTM&lt;/Survey_System&gt;&lt;Geodetic_Engineer&gt;Engr. YYYYYYYYYYYYY&lt;/Geodetic_Engineer&gt;</v>
      </c>
      <c r="BA9" s="12"/>
    </row>
    <row r="10" spans="1:55" ht="12" customHeight="1">
      <c r="B10" s="107" t="s">
        <v>97</v>
      </c>
      <c r="C10" s="31"/>
      <c r="D10" s="31"/>
      <c r="E10" s="31"/>
      <c r="F10" s="31"/>
      <c r="G10" s="31"/>
      <c r="H10" s="31"/>
      <c r="I10" s="134"/>
      <c r="J10" s="166" t="s">
        <v>98</v>
      </c>
      <c r="K10" s="134"/>
      <c r="L10" s="165"/>
      <c r="M10" s="107" t="s">
        <v>99</v>
      </c>
      <c r="N10" s="31"/>
      <c r="O10" s="167" t="s">
        <v>100</v>
      </c>
      <c r="P10" s="204">
        <v>1</v>
      </c>
      <c r="T10" s="220"/>
      <c r="U10" s="260" t="s">
        <v>235</v>
      </c>
      <c r="V10" s="260" t="s">
        <v>236</v>
      </c>
      <c r="W10" s="260" t="s">
        <v>237</v>
      </c>
      <c r="Z10" s="100" t="s">
        <v>110</v>
      </c>
      <c r="AA10" s="101" t="s">
        <v>111</v>
      </c>
      <c r="AB10" s="100" t="s">
        <v>112</v>
      </c>
      <c r="AC10" s="101" t="s">
        <v>114</v>
      </c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11" t="str">
        <f>CONCATENATE(Z9,O9,AA9,AB9,O8,AC9)</f>
        <v>&lt;Bearing&gt;TRUE&lt;/Bearing&gt;&lt;LRC_Record_No.&gt;546&lt;/LRC_Record_No.&gt;</v>
      </c>
      <c r="BA10" s="12"/>
    </row>
    <row r="11" spans="1:55" s="98" customFormat="1">
      <c r="B11" s="107"/>
      <c r="C11" s="134"/>
      <c r="D11" s="134"/>
      <c r="E11" s="134"/>
      <c r="F11" s="134"/>
      <c r="G11" s="134"/>
      <c r="H11" s="134"/>
      <c r="I11" s="134"/>
      <c r="J11" s="166"/>
      <c r="K11" s="134"/>
      <c r="L11" s="165"/>
      <c r="M11" s="107" t="s">
        <v>101</v>
      </c>
      <c r="N11" s="134"/>
      <c r="O11" s="166" t="str">
        <f>Proposal!E30</f>
        <v>Engr. YYYYYYYYYYYYY</v>
      </c>
      <c r="P11" s="165"/>
      <c r="Q11" s="12"/>
      <c r="R11" s="12"/>
      <c r="S11" s="12"/>
      <c r="T11" s="220"/>
      <c r="U11" s="220"/>
      <c r="V11" s="220"/>
      <c r="W11" s="220"/>
      <c r="X11" s="14"/>
      <c r="Y11" s="12"/>
      <c r="Z11" s="100" t="s">
        <v>115</v>
      </c>
      <c r="AA11" s="101" t="s">
        <v>116</v>
      </c>
      <c r="AB11" s="100" t="s">
        <v>170</v>
      </c>
      <c r="AC11" s="101" t="s">
        <v>171</v>
      </c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11" t="str">
        <f>CONCATENATE(Z10,O10,AA10,AB10,P4,AC10)</f>
        <v>&lt;Declination&gt;N00-00E&lt;/Declination&gt;&lt;UnitOfMeasure&gt;Square Meters&lt;/UnitOfMeasure&gt;</v>
      </c>
      <c r="BA11" s="12"/>
    </row>
    <row r="12" spans="1:55" s="98" customFormat="1" ht="13" thickBot="1">
      <c r="B12" s="128" t="s">
        <v>102</v>
      </c>
      <c r="C12" s="162"/>
      <c r="D12" s="162"/>
      <c r="E12" s="162"/>
      <c r="F12" s="162"/>
      <c r="G12" s="162"/>
      <c r="H12" s="162"/>
      <c r="I12" s="162"/>
      <c r="J12" s="169" t="s">
        <v>103</v>
      </c>
      <c r="K12" s="162"/>
      <c r="L12" s="162"/>
      <c r="M12" s="140"/>
      <c r="N12" s="162"/>
      <c r="O12" s="169"/>
      <c r="P12" s="143"/>
      <c r="Q12" s="12"/>
      <c r="R12" s="12"/>
      <c r="S12" s="12"/>
      <c r="T12" s="220"/>
      <c r="U12" s="220"/>
      <c r="V12" s="220"/>
      <c r="W12" s="220"/>
      <c r="X12" s="14"/>
      <c r="Y12" s="12"/>
      <c r="Z12" s="100" t="s">
        <v>172</v>
      </c>
      <c r="AA12" s="101" t="s">
        <v>173</v>
      </c>
      <c r="AB12" s="100" t="s">
        <v>174</v>
      </c>
      <c r="AC12" s="101" t="s">
        <v>175</v>
      </c>
      <c r="AD12" s="100" t="s">
        <v>176</v>
      </c>
      <c r="AE12" s="101" t="s">
        <v>177</v>
      </c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11" t="str">
        <f>CONCATENATE(Z11,J12,AA11,AB11,O7,AC11)</f>
        <v>&lt;Notes&gt;This is a SAMPLE eTD data encoding dataset&lt;/Notes&gt;&lt;Portion&gt;Lot 45, SWO-3245324&lt;/Portion&gt;</v>
      </c>
      <c r="BA12" s="12"/>
    </row>
    <row r="13" spans="1:55" ht="13" thickBot="1">
      <c r="A13" s="13"/>
      <c r="B13" s="148"/>
      <c r="C13" s="119"/>
      <c r="D13" s="119"/>
      <c r="E13" s="119"/>
      <c r="F13" s="119"/>
      <c r="G13" s="119"/>
      <c r="H13" s="119"/>
      <c r="I13" s="119"/>
      <c r="J13" s="119"/>
      <c r="K13" s="119"/>
      <c r="L13" s="8" t="s">
        <v>241</v>
      </c>
      <c r="M13" s="119"/>
      <c r="N13" s="119"/>
      <c r="O13" s="119"/>
      <c r="P13" s="184"/>
      <c r="T13" s="220"/>
      <c r="U13" s="220"/>
      <c r="V13" s="220"/>
      <c r="W13" s="220"/>
      <c r="Z13" s="100" t="s">
        <v>48</v>
      </c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11" t="str">
        <f>CONCATENATE(Z12,P6,AA12,AB12,P8,AC12,AD12,P9,AE12)</f>
        <v>&lt;TotalAppLot&gt;1&lt;/TotalAppLot&gt;&lt;TotalEncodeLot&gt;&lt;/TotalEncodeLot&gt;&lt;TotalRemainLot&gt;0&lt;/TotalRemainLot&gt;</v>
      </c>
      <c r="BA13" s="12"/>
    </row>
    <row r="14" spans="1:55" s="4" customFormat="1" ht="13" thickBot="1">
      <c r="B14" s="149"/>
      <c r="C14" s="146" t="s">
        <v>107</v>
      </c>
      <c r="D14" s="185"/>
      <c r="E14" s="194"/>
      <c r="F14" s="146"/>
      <c r="G14" s="195" t="s">
        <v>104</v>
      </c>
      <c r="H14" s="195"/>
      <c r="I14" s="146"/>
      <c r="J14" s="147"/>
      <c r="K14" s="155" t="s">
        <v>125</v>
      </c>
      <c r="L14" s="155" t="s">
        <v>126</v>
      </c>
      <c r="M14" s="155" t="s">
        <v>127</v>
      </c>
      <c r="N14" s="159" t="s">
        <v>128</v>
      </c>
      <c r="O14" s="159" t="s">
        <v>129</v>
      </c>
      <c r="P14" s="155" t="s">
        <v>130</v>
      </c>
      <c r="Q14" s="8" t="s">
        <v>56</v>
      </c>
      <c r="R14" s="5" t="s">
        <v>57</v>
      </c>
      <c r="S14" s="22" t="s">
        <v>58</v>
      </c>
      <c r="T14" s="220"/>
      <c r="U14" s="220"/>
      <c r="V14" s="220"/>
      <c r="W14" s="220"/>
      <c r="X14" s="23" t="s">
        <v>59</v>
      </c>
      <c r="Y14" s="24"/>
      <c r="Z14" s="100" t="s">
        <v>49</v>
      </c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11" t="str">
        <f>Z13</f>
        <v>&lt;/Polygon&gt;</v>
      </c>
      <c r="BA14" s="9"/>
      <c r="BB14" s="6"/>
    </row>
    <row r="15" spans="1:55" s="4" customFormat="1" ht="13">
      <c r="B15" s="186"/>
      <c r="C15" s="35"/>
      <c r="D15" s="187"/>
      <c r="E15" s="153"/>
      <c r="F15" s="144"/>
      <c r="G15" s="145"/>
      <c r="H15" s="145"/>
      <c r="I15" s="144"/>
      <c r="J15" s="154"/>
      <c r="K15" s="156"/>
      <c r="L15" s="156"/>
      <c r="M15" s="156"/>
      <c r="N15" s="193">
        <f>Boundary!N15</f>
        <v>1612224.9800475</v>
      </c>
      <c r="O15" s="193">
        <f>Boundary!O15</f>
        <v>521156.40734399902</v>
      </c>
      <c r="P15" s="156"/>
      <c r="Q15" s="8"/>
      <c r="R15" s="5"/>
      <c r="S15" s="5"/>
      <c r="T15" s="5"/>
      <c r="U15" s="5"/>
      <c r="V15" s="5"/>
      <c r="W15" s="5"/>
      <c r="X15" s="25" t="str">
        <f t="shared" ref="X15:X18" si="0">CONCATENATE(O15,",",N15)</f>
        <v>521156.407343999,1612224.9800475</v>
      </c>
      <c r="Y15" s="26"/>
      <c r="Z15" s="100" t="s">
        <v>50</v>
      </c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11" t="str">
        <f>Z14</f>
        <v>&lt;Polygon_TD&gt;</v>
      </c>
      <c r="BA15" s="9"/>
      <c r="BB15" s="6"/>
      <c r="BC15" s="4" t="s">
        <v>65</v>
      </c>
    </row>
    <row r="16" spans="1:55" s="4" customFormat="1" ht="13" customHeight="1">
      <c r="A16" s="7"/>
      <c r="B16" s="188" t="s">
        <v>238</v>
      </c>
      <c r="C16" s="1" t="s">
        <v>105</v>
      </c>
      <c r="D16" s="182">
        <v>1</v>
      </c>
      <c r="E16" s="189" t="s">
        <v>206</v>
      </c>
      <c r="F16" s="2">
        <f t="shared" ref="F16:F21" si="1">IF(E16="N", 1, IF(E16="S", -1))</f>
        <v>1</v>
      </c>
      <c r="G16" s="198">
        <v>31</v>
      </c>
      <c r="H16" s="198">
        <v>59</v>
      </c>
      <c r="I16" s="2">
        <f t="shared" ref="I16:I21" si="2">IF(J16="E", 1, IF(J16="W", -1))</f>
        <v>-1</v>
      </c>
      <c r="J16" s="133" t="s">
        <v>5</v>
      </c>
      <c r="K16" s="202">
        <v>5704.96</v>
      </c>
      <c r="L16" s="158">
        <f t="shared" ref="L16" si="3">TRUNC(COS(RADIANS(Q16))*F16*K16,2)</f>
        <v>4838.95</v>
      </c>
      <c r="M16" s="158">
        <f t="shared" ref="M16" si="4">TRUNC(SIN(RADIANS(Q16))*I16*K16,2)</f>
        <v>-3021.76</v>
      </c>
      <c r="N16" s="192">
        <f>N15+L16</f>
        <v>1617063.9300474999</v>
      </c>
      <c r="O16" s="192">
        <f>O15+M16</f>
        <v>518134.64734399901</v>
      </c>
      <c r="P16" s="161" t="s">
        <v>106</v>
      </c>
      <c r="Q16" s="27">
        <f t="shared" ref="Q16" si="5">+G16+H16/60</f>
        <v>31.983333333333334</v>
      </c>
      <c r="R16" s="5"/>
      <c r="S16" s="5"/>
      <c r="T16" s="196"/>
      <c r="U16" s="196"/>
      <c r="V16" s="196"/>
      <c r="W16" s="196"/>
      <c r="X16" s="25" t="str">
        <f t="shared" si="0"/>
        <v>518134.647343999,1617063.9300475</v>
      </c>
      <c r="Y16" s="25" t="str">
        <f t="shared" ref="Y16:Y18" si="6">CONCATENATE(B16," ",C16," ",D16,"     ",E16,IF(G16&lt;10,CONCATENATE("0",G16),G16)," ","-",IF(H16&lt;10,CONCATENATE("0",H16),H16)," ",J16,"     ",IF((K16-TRUNC(K16))&lt;&gt;0,IF(K16&lt;10,CONCATENATE("0",ROUND(K16,2)," M."),ROUND(K16,2)),CONCATENATE(IF(K16&lt;10,CONCATENATE("0",ROUND(K16,2)),ROUND(K16,2)),".00 M")))</f>
        <v>BL - 1     N31 -59 W     5704.96</v>
      </c>
      <c r="Z16" s="100" t="s">
        <v>178</v>
      </c>
      <c r="AA16" s="101" t="s">
        <v>179</v>
      </c>
      <c r="AB16" s="100" t="s">
        <v>180</v>
      </c>
      <c r="AC16" s="101" t="s">
        <v>181</v>
      </c>
      <c r="AD16" s="100" t="s">
        <v>182</v>
      </c>
      <c r="AE16" s="101" t="s">
        <v>183</v>
      </c>
      <c r="AF16" s="100" t="s">
        <v>184</v>
      </c>
      <c r="AG16" s="101" t="s">
        <v>185</v>
      </c>
      <c r="AH16" s="100" t="s">
        <v>186</v>
      </c>
      <c r="AI16" s="101" t="s">
        <v>187</v>
      </c>
      <c r="AJ16" s="100" t="s">
        <v>188</v>
      </c>
      <c r="AK16" s="101" t="s">
        <v>189</v>
      </c>
      <c r="AL16" s="100" t="s">
        <v>190</v>
      </c>
      <c r="AM16" s="101" t="s">
        <v>191</v>
      </c>
      <c r="AN16" s="100" t="s">
        <v>192</v>
      </c>
      <c r="AO16" s="101" t="s">
        <v>193</v>
      </c>
      <c r="AP16" s="100" t="s">
        <v>194</v>
      </c>
      <c r="AQ16" s="101" t="s">
        <v>195</v>
      </c>
      <c r="AR16" s="100" t="s">
        <v>142</v>
      </c>
      <c r="AS16" s="100"/>
      <c r="AT16" s="100" t="s">
        <v>196</v>
      </c>
      <c r="AU16" s="100"/>
      <c r="AV16" s="100" t="s">
        <v>243</v>
      </c>
      <c r="AW16" s="100"/>
      <c r="AX16" s="100" t="s">
        <v>242</v>
      </c>
      <c r="AZ16" s="177" t="str">
        <f>CONCATENATE("&lt;TD&gt;",Z16,B16,AA16,AB16,D16,AC16,AD16,E16,AE16,AF16,G16,AG16,AH16,H16,AI16,AJ16,J16,AK16,AL16,K16,AM16,AN16,N16,AO16,AP16,O16,AQ16,AR16,T16,AS16,AT16,U16,AU16,AV16,V16,AW16,AX16,W16,AY16,"&lt;/TD&gt;")</f>
        <v>&lt;TD&gt;&lt;StartPoint&gt;BL&lt;/StartPoint&gt;&lt;EndPoint&gt;1&lt;/EndPoint&gt;&lt;NorthSouth&gt;N&lt;/NorthSouth&gt;&lt;Degree&gt;31&lt;/Degree&gt;&lt;Minutes&gt;59&lt;/Minutes&gt;&lt;EastWest&gt;W&lt;/EastWest&gt;&lt;Distance&gt;5704.96&lt;/Distance&gt;&lt;LocalNorthing&gt;1617063.9300475&lt;/LocalNorthing&gt;&lt;LocalEasting&gt;518134.647343999&lt;/LocalEasting&gt;&lt;AdjoiningDirection /&gt;&lt;LotNo /&gt;&lt;BlockNo /&gt;&lt;PlanNo /&gt;&lt;/TD&gt;</v>
      </c>
      <c r="BA16" s="6"/>
      <c r="BB16" s="9" t="s">
        <v>65</v>
      </c>
    </row>
    <row r="17" spans="1:55" ht="13" customHeight="1">
      <c r="A17" s="18"/>
      <c r="B17" s="188">
        <v>1</v>
      </c>
      <c r="C17" s="1" t="s">
        <v>131</v>
      </c>
      <c r="D17" s="182">
        <v>2</v>
      </c>
      <c r="E17" s="189" t="s">
        <v>210</v>
      </c>
      <c r="F17" s="199">
        <f t="shared" si="1"/>
        <v>1</v>
      </c>
      <c r="G17" s="201">
        <v>19</v>
      </c>
      <c r="H17" s="201">
        <v>10</v>
      </c>
      <c r="I17" s="199">
        <f t="shared" si="2"/>
        <v>-1</v>
      </c>
      <c r="J17" s="133" t="s">
        <v>240</v>
      </c>
      <c r="K17" s="200">
        <v>92.5</v>
      </c>
      <c r="L17" s="158">
        <f t="shared" ref="L17:L18" si="7">TRUNC(COS(RADIANS(Q17))*F17*K17,2)</f>
        <v>87.37</v>
      </c>
      <c r="M17" s="158">
        <f t="shared" ref="M17:M18" si="8">TRUNC(SIN(RADIANS(Q17))*I17*K17,2)</f>
        <v>-30.36</v>
      </c>
      <c r="N17" s="192">
        <f t="shared" ref="N17:N21" si="9">N16+L17</f>
        <v>1617151.3000475001</v>
      </c>
      <c r="O17" s="192">
        <f t="shared" ref="O17:O21" si="10">O16+M17</f>
        <v>518104.28734399902</v>
      </c>
      <c r="P17" s="209" t="s">
        <v>106</v>
      </c>
      <c r="Q17" s="27">
        <f t="shared" ref="Q17:Q18" si="11">+G17+H17/60</f>
        <v>19.166666666666668</v>
      </c>
      <c r="R17" s="28">
        <f>M17</f>
        <v>-30.36</v>
      </c>
      <c r="S17" s="20">
        <f t="shared" ref="S17:S18" si="12">R17*L17</f>
        <v>-2652.5532000000003</v>
      </c>
      <c r="T17" s="196" t="s">
        <v>231</v>
      </c>
      <c r="U17" s="196">
        <v>105</v>
      </c>
      <c r="V17" s="196" t="s">
        <v>149</v>
      </c>
      <c r="W17" s="196" t="s">
        <v>144</v>
      </c>
      <c r="X17" s="25" t="str">
        <f t="shared" si="0"/>
        <v>518104.287343999,1617151.3000475</v>
      </c>
      <c r="Y17" s="25" t="str">
        <f t="shared" si="6"/>
        <v>1 - 2     N19 -10 W     92.5</v>
      </c>
      <c r="Z17" s="100" t="s">
        <v>178</v>
      </c>
      <c r="AA17" s="101" t="s">
        <v>179</v>
      </c>
      <c r="AB17" s="100" t="s">
        <v>180</v>
      </c>
      <c r="AC17" s="101" t="s">
        <v>181</v>
      </c>
      <c r="AD17" s="100" t="s">
        <v>182</v>
      </c>
      <c r="AE17" s="101" t="s">
        <v>183</v>
      </c>
      <c r="AF17" s="100" t="s">
        <v>184</v>
      </c>
      <c r="AG17" s="101" t="s">
        <v>185</v>
      </c>
      <c r="AH17" s="100" t="s">
        <v>186</v>
      </c>
      <c r="AI17" s="101" t="s">
        <v>187</v>
      </c>
      <c r="AJ17" s="100" t="s">
        <v>188</v>
      </c>
      <c r="AK17" s="101" t="s">
        <v>189</v>
      </c>
      <c r="AL17" s="100" t="s">
        <v>190</v>
      </c>
      <c r="AM17" s="101" t="s">
        <v>191</v>
      </c>
      <c r="AN17" s="100" t="s">
        <v>192</v>
      </c>
      <c r="AO17" s="101" t="s">
        <v>193</v>
      </c>
      <c r="AP17" s="100" t="s">
        <v>194</v>
      </c>
      <c r="AQ17" s="101" t="s">
        <v>195</v>
      </c>
      <c r="AR17" s="100" t="s">
        <v>197</v>
      </c>
      <c r="AS17" s="101" t="s">
        <v>198</v>
      </c>
      <c r="AT17" s="100" t="s">
        <v>199</v>
      </c>
      <c r="AU17" s="101" t="s">
        <v>200</v>
      </c>
      <c r="AV17" s="100" t="s">
        <v>201</v>
      </c>
      <c r="AW17" s="101" t="s">
        <v>202</v>
      </c>
      <c r="AX17" s="100" t="s">
        <v>203</v>
      </c>
      <c r="AY17" s="101" t="s">
        <v>204</v>
      </c>
      <c r="AZ17" s="177" t="str">
        <f>CONCATENATE("&lt;TD&gt;",Z17,B17,AA17,AB17,D17,AC17,AD17,E17,AE17,AF17,G17,AG17,AH17,H17,AI17,AJ17,J17,AK17,AL17,K17,AM17,AN17,N17,AO17,AP17,O17,AQ17,AR17,T17,AS17,AT17,U17,AU17,AV17,V17,AW17,AX17,W17,AY17,"&lt;/TD&gt;")</f>
        <v>&lt;TD&gt;&lt;StartPoint&gt;1&lt;/StartPoint&gt;&lt;EndPoint&gt;2&lt;/EndPoint&gt;&lt;NorthSouth&gt;N&lt;/NorthSouth&gt;&lt;Degree&gt;19&lt;/Degree&gt;&lt;Minutes&gt;10&lt;/Minutes&gt;&lt;EastWest&gt;W&lt;/EastWest&gt;&lt;Distance&gt;92.5&lt;/Distance&gt;&lt;LocalNorthing&gt;1617151.3000475&lt;/LocalNorthing&gt;&lt;LocalEasting&gt;518104.287343999&lt;/LocalEasting&gt;&lt;AdjoiningDirection&gt;NE&lt;/AdjoiningDirection&gt;&lt;LotNo&gt;105&lt;/LotNo&gt;&lt;BlockNo&gt;7&lt;/BlockNo&gt;&lt;PlanNo&gt;PSD-546&lt;/PlanNo&gt;&lt;/TD&gt;</v>
      </c>
      <c r="BB17" s="6"/>
      <c r="BC17" s="9" t="s">
        <v>65</v>
      </c>
    </row>
    <row r="18" spans="1:55" ht="13" customHeight="1">
      <c r="A18" s="7"/>
      <c r="B18" s="188">
        <v>2</v>
      </c>
      <c r="C18" s="1" t="s">
        <v>131</v>
      </c>
      <c r="D18" s="182">
        <v>3</v>
      </c>
      <c r="E18" s="189" t="s">
        <v>210</v>
      </c>
      <c r="F18" s="199">
        <f t="shared" si="1"/>
        <v>1</v>
      </c>
      <c r="G18" s="201">
        <v>59</v>
      </c>
      <c r="H18" s="201">
        <v>31</v>
      </c>
      <c r="I18" s="199">
        <f t="shared" si="2"/>
        <v>1</v>
      </c>
      <c r="J18" s="133" t="s">
        <v>213</v>
      </c>
      <c r="K18" s="200">
        <v>94.66</v>
      </c>
      <c r="L18" s="158">
        <f t="shared" si="7"/>
        <v>48.01</v>
      </c>
      <c r="M18" s="158">
        <f t="shared" si="8"/>
        <v>81.569999999999993</v>
      </c>
      <c r="N18" s="192">
        <f t="shared" si="9"/>
        <v>1617199.3100475001</v>
      </c>
      <c r="O18" s="192">
        <f t="shared" si="10"/>
        <v>518185.85734399903</v>
      </c>
      <c r="P18" s="209" t="s">
        <v>64</v>
      </c>
      <c r="Q18" s="27">
        <f t="shared" si="11"/>
        <v>59.516666666666666</v>
      </c>
      <c r="R18" s="28">
        <f>M18+M17+R17</f>
        <v>20.849999999999994</v>
      </c>
      <c r="S18" s="20">
        <f t="shared" si="12"/>
        <v>1001.0084999999997</v>
      </c>
      <c r="T18" s="196" t="s">
        <v>232</v>
      </c>
      <c r="U18" s="196" t="s">
        <v>205</v>
      </c>
      <c r="V18" s="196" t="s">
        <v>149</v>
      </c>
      <c r="W18" s="196" t="s">
        <v>144</v>
      </c>
      <c r="X18" s="25" t="str">
        <f t="shared" si="0"/>
        <v>518185.857343999,1617199.3100475</v>
      </c>
      <c r="Y18" s="25" t="str">
        <f t="shared" si="6"/>
        <v>2 - 3     N59 -31 E     94.66</v>
      </c>
      <c r="Z18" s="100" t="s">
        <v>178</v>
      </c>
      <c r="AA18" s="101" t="s">
        <v>179</v>
      </c>
      <c r="AB18" s="100" t="s">
        <v>180</v>
      </c>
      <c r="AC18" s="101" t="s">
        <v>181</v>
      </c>
      <c r="AD18" s="100" t="s">
        <v>182</v>
      </c>
      <c r="AE18" s="101" t="s">
        <v>183</v>
      </c>
      <c r="AF18" s="100" t="s">
        <v>184</v>
      </c>
      <c r="AG18" s="101" t="s">
        <v>185</v>
      </c>
      <c r="AH18" s="100" t="s">
        <v>186</v>
      </c>
      <c r="AI18" s="101" t="s">
        <v>187</v>
      </c>
      <c r="AJ18" s="100" t="s">
        <v>188</v>
      </c>
      <c r="AK18" s="101" t="s">
        <v>189</v>
      </c>
      <c r="AL18" s="100" t="s">
        <v>190</v>
      </c>
      <c r="AM18" s="101" t="s">
        <v>191</v>
      </c>
      <c r="AN18" s="100" t="s">
        <v>192</v>
      </c>
      <c r="AO18" s="101" t="s">
        <v>193</v>
      </c>
      <c r="AP18" s="100" t="s">
        <v>194</v>
      </c>
      <c r="AQ18" s="101" t="s">
        <v>195</v>
      </c>
      <c r="AR18" s="100" t="s">
        <v>197</v>
      </c>
      <c r="AS18" s="101" t="s">
        <v>198</v>
      </c>
      <c r="AT18" s="100" t="s">
        <v>199</v>
      </c>
      <c r="AU18" s="101" t="s">
        <v>200</v>
      </c>
      <c r="AV18" s="100" t="s">
        <v>201</v>
      </c>
      <c r="AW18" s="101" t="s">
        <v>202</v>
      </c>
      <c r="AX18" s="100" t="s">
        <v>203</v>
      </c>
      <c r="AY18" s="101" t="s">
        <v>204</v>
      </c>
      <c r="AZ18" s="177" t="str">
        <f t="shared" ref="AZ18" si="13">CONCATENATE("&lt;TD&gt;",Z18,B18,AA18,AB18,D18,AC18,AD18,E18,AE18,AF18,G18,AG18,AH18,H18,AI18,AJ18,J18,AK18,AL18,K18,AM18,AN18,N18,AO18,AP18,O18,AQ18,AR18,T18,AS18,AT18,U18,AU18,AV18,V18,AW18,AX18,W18,AY18,"&lt;/TD&gt;")</f>
        <v>&lt;TD&gt;&lt;StartPoint&gt;2&lt;/StartPoint&gt;&lt;EndPoint&gt;3&lt;/EndPoint&gt;&lt;NorthSouth&gt;N&lt;/NorthSouth&gt;&lt;Degree&gt;59&lt;/Degree&gt;&lt;Minutes&gt;31&lt;/Minutes&gt;&lt;EastWest&gt;E&lt;/EastWest&gt;&lt;Distance&gt;94.66&lt;/Distance&gt;&lt;LocalNorthing&gt;1617199.3100475&lt;/LocalNorthing&gt;&lt;LocalEasting&gt;518185.857343999&lt;/LocalEasting&gt;&lt;AdjoiningDirection&gt;SE&lt;/AdjoiningDirection&gt;&lt;LotNo&gt;106&lt;/LotNo&gt;&lt;BlockNo&gt;7&lt;/BlockNo&gt;&lt;PlanNo&gt;PSD-546&lt;/PlanNo&gt;&lt;/TD&gt;</v>
      </c>
      <c r="BB18" s="6"/>
      <c r="BC18" s="9" t="s">
        <v>65</v>
      </c>
    </row>
    <row r="19" spans="1:55" s="213" customFormat="1" ht="13" customHeight="1">
      <c r="A19" s="7"/>
      <c r="B19" s="188">
        <v>4</v>
      </c>
      <c r="C19" s="1" t="s">
        <v>131</v>
      </c>
      <c r="D19" s="182">
        <v>5</v>
      </c>
      <c r="E19" s="189" t="s">
        <v>69</v>
      </c>
      <c r="F19" s="199">
        <f t="shared" si="1"/>
        <v>-1</v>
      </c>
      <c r="G19" s="190">
        <v>13</v>
      </c>
      <c r="H19" s="190">
        <v>47</v>
      </c>
      <c r="I19" s="199">
        <f t="shared" si="2"/>
        <v>1</v>
      </c>
      <c r="J19" s="133" t="s">
        <v>214</v>
      </c>
      <c r="K19" s="200">
        <v>125.35</v>
      </c>
      <c r="L19" s="158">
        <f t="shared" ref="L19:L21" si="14">TRUNC(COS(RADIANS(Q19))*F19*K19,2)</f>
        <v>-121.74</v>
      </c>
      <c r="M19" s="158">
        <f t="shared" ref="M19:M21" si="15">TRUNC(SIN(RADIANS(Q19))*I19*K19,2)</f>
        <v>29.86</v>
      </c>
      <c r="N19" s="192">
        <f t="shared" si="9"/>
        <v>1617077.5700475001</v>
      </c>
      <c r="O19" s="192">
        <f t="shared" si="10"/>
        <v>518215.71734399901</v>
      </c>
      <c r="P19" s="209" t="s">
        <v>64</v>
      </c>
      <c r="Q19" s="27">
        <f t="shared" ref="Q19:Q21" si="16">+G19+H19/60</f>
        <v>13.783333333333333</v>
      </c>
      <c r="R19" s="28">
        <f t="shared" ref="R19:R21" si="17">M19+M18+R18</f>
        <v>132.27999999999997</v>
      </c>
      <c r="S19" s="20">
        <f t="shared" ref="S19:S21" si="18">R19*L19</f>
        <v>-16103.767199999997</v>
      </c>
      <c r="T19" s="196" t="s">
        <v>232</v>
      </c>
      <c r="U19" s="196">
        <v>11</v>
      </c>
      <c r="V19" s="196"/>
      <c r="W19" s="196" t="s">
        <v>233</v>
      </c>
      <c r="X19" s="25" t="str">
        <f t="shared" ref="X19:X21" si="19">CONCATENATE(O19,",",N19)</f>
        <v>518215.717343999,1617077.5700475</v>
      </c>
      <c r="Y19" s="25" t="str">
        <f t="shared" ref="Y19:Y21" si="20">CONCATENATE(B19," ",C19," ",D19,"     ",E19,IF(G19&lt;10,CONCATENATE("0",G19),G19)," ","-",IF(H19&lt;10,CONCATENATE("0",H19),H19)," ",J19,"     ",IF((K19-TRUNC(K19))&lt;&gt;0,IF(K19&lt;10,CONCATENATE("0",ROUND(K19,2)," M."),ROUND(K19,2)),CONCATENATE(IF(K19&lt;10,CONCATENATE("0",ROUND(K19,2)),ROUND(K19,2)),".00 M")))</f>
        <v>4 - 5     S13 -47 E     125.35</v>
      </c>
      <c r="Z19" s="100" t="s">
        <v>178</v>
      </c>
      <c r="AA19" s="101" t="s">
        <v>179</v>
      </c>
      <c r="AB19" s="100" t="s">
        <v>180</v>
      </c>
      <c r="AC19" s="101" t="s">
        <v>181</v>
      </c>
      <c r="AD19" s="100" t="s">
        <v>182</v>
      </c>
      <c r="AE19" s="101" t="s">
        <v>183</v>
      </c>
      <c r="AF19" s="100" t="s">
        <v>184</v>
      </c>
      <c r="AG19" s="101" t="s">
        <v>185</v>
      </c>
      <c r="AH19" s="100" t="s">
        <v>186</v>
      </c>
      <c r="AI19" s="101" t="s">
        <v>187</v>
      </c>
      <c r="AJ19" s="100" t="s">
        <v>188</v>
      </c>
      <c r="AK19" s="101" t="s">
        <v>189</v>
      </c>
      <c r="AL19" s="100" t="s">
        <v>190</v>
      </c>
      <c r="AM19" s="101" t="s">
        <v>191</v>
      </c>
      <c r="AN19" s="100" t="s">
        <v>192</v>
      </c>
      <c r="AO19" s="101" t="s">
        <v>193</v>
      </c>
      <c r="AP19" s="100" t="s">
        <v>194</v>
      </c>
      <c r="AQ19" s="101" t="s">
        <v>195</v>
      </c>
      <c r="AR19" s="100" t="s">
        <v>197</v>
      </c>
      <c r="AS19" s="101" t="s">
        <v>198</v>
      </c>
      <c r="AT19" s="100" t="s">
        <v>199</v>
      </c>
      <c r="AU19" s="101" t="s">
        <v>200</v>
      </c>
      <c r="AV19" s="100" t="s">
        <v>201</v>
      </c>
      <c r="AW19" s="101" t="s">
        <v>202</v>
      </c>
      <c r="AX19" s="100" t="s">
        <v>203</v>
      </c>
      <c r="AY19" s="101" t="s">
        <v>204</v>
      </c>
      <c r="AZ19" s="177" t="str">
        <f t="shared" ref="AZ19:AZ21" si="21">CONCATENATE("&lt;TD&gt;",Z19,B19,AA19,AB19,D19,AC19,AD19,E19,AE19,AF19,G19,AG19,AH19,H19,AI19,AJ19,J19,AK19,AL19,K19,AM19,AN19,N19,AO19,AP19,O19,AQ19,AR19,T19,AS19,AT19,U19,AU19,AV19,V19,AW19,AX19,W19,AY19,"&lt;/TD&gt;")</f>
        <v>&lt;TD&gt;&lt;StartPoint&gt;4&lt;/StartPoint&gt;&lt;EndPoint&gt;5&lt;/EndPoint&gt;&lt;NorthSouth&gt;S&lt;/NorthSouth&gt;&lt;Degree&gt;13&lt;/Degree&gt;&lt;Minutes&gt;47&lt;/Minutes&gt;&lt;EastWest&gt;E&lt;/EastWest&gt;&lt;Distance&gt;125.35&lt;/Distance&gt;&lt;LocalNorthing&gt;1617077.5700475&lt;/LocalNorthing&gt;&lt;LocalEasting&gt;518215.717343999&lt;/LocalEasting&gt;&lt;AdjoiningDirection&gt;SE&lt;/AdjoiningDirection&gt;&lt;LotNo&gt;11&lt;/LotNo&gt;&lt;BlockNo&gt;&lt;/BlockNo&gt;&lt;PlanNo&gt;Angeles Cadastre&lt;/PlanNo&gt;&lt;/TD&gt;</v>
      </c>
      <c r="BB19" s="12"/>
      <c r="BC19" s="213" t="s">
        <v>65</v>
      </c>
    </row>
    <row r="20" spans="1:55" s="213" customFormat="1" ht="13" customHeight="1">
      <c r="A20" s="7"/>
      <c r="B20" s="188">
        <v>5</v>
      </c>
      <c r="C20" s="1" t="s">
        <v>131</v>
      </c>
      <c r="D20" s="182">
        <v>6</v>
      </c>
      <c r="E20" s="189" t="s">
        <v>55</v>
      </c>
      <c r="F20" s="199">
        <f t="shared" si="1"/>
        <v>1</v>
      </c>
      <c r="G20" s="201">
        <v>80</v>
      </c>
      <c r="H20" s="201">
        <v>26</v>
      </c>
      <c r="I20" s="199">
        <f t="shared" si="2"/>
        <v>-1</v>
      </c>
      <c r="J20" s="133" t="s">
        <v>240</v>
      </c>
      <c r="K20" s="200">
        <v>50.79</v>
      </c>
      <c r="L20" s="158">
        <f t="shared" si="14"/>
        <v>8.44</v>
      </c>
      <c r="M20" s="158">
        <f t="shared" si="15"/>
        <v>-50.08</v>
      </c>
      <c r="N20" s="192">
        <f t="shared" si="9"/>
        <v>1617086.0100475</v>
      </c>
      <c r="O20" s="192">
        <f t="shared" si="10"/>
        <v>518165.637343999</v>
      </c>
      <c r="P20" s="209" t="s">
        <v>64</v>
      </c>
      <c r="Q20" s="27">
        <f t="shared" si="16"/>
        <v>80.433333333333337</v>
      </c>
      <c r="R20" s="28">
        <f t="shared" si="17"/>
        <v>112.05999999999997</v>
      </c>
      <c r="S20" s="20">
        <f t="shared" si="18"/>
        <v>945.78639999999973</v>
      </c>
      <c r="T20" s="196" t="s">
        <v>232</v>
      </c>
      <c r="U20" s="196">
        <v>12</v>
      </c>
      <c r="V20" s="196"/>
      <c r="W20" s="196" t="s">
        <v>233</v>
      </c>
      <c r="X20" s="25" t="str">
        <f t="shared" si="19"/>
        <v>518165.637343999,1617086.0100475</v>
      </c>
      <c r="Y20" s="25" t="str">
        <f t="shared" si="20"/>
        <v>5 - 6     N80 -26 W     50.79</v>
      </c>
      <c r="Z20" s="100" t="s">
        <v>178</v>
      </c>
      <c r="AA20" s="101" t="s">
        <v>179</v>
      </c>
      <c r="AB20" s="100" t="s">
        <v>180</v>
      </c>
      <c r="AC20" s="101" t="s">
        <v>181</v>
      </c>
      <c r="AD20" s="100" t="s">
        <v>182</v>
      </c>
      <c r="AE20" s="101" t="s">
        <v>183</v>
      </c>
      <c r="AF20" s="100" t="s">
        <v>184</v>
      </c>
      <c r="AG20" s="101" t="s">
        <v>185</v>
      </c>
      <c r="AH20" s="100" t="s">
        <v>186</v>
      </c>
      <c r="AI20" s="101" t="s">
        <v>187</v>
      </c>
      <c r="AJ20" s="100" t="s">
        <v>188</v>
      </c>
      <c r="AK20" s="101" t="s">
        <v>189</v>
      </c>
      <c r="AL20" s="100" t="s">
        <v>190</v>
      </c>
      <c r="AM20" s="101" t="s">
        <v>191</v>
      </c>
      <c r="AN20" s="100" t="s">
        <v>192</v>
      </c>
      <c r="AO20" s="101" t="s">
        <v>193</v>
      </c>
      <c r="AP20" s="100" t="s">
        <v>194</v>
      </c>
      <c r="AQ20" s="101" t="s">
        <v>195</v>
      </c>
      <c r="AR20" s="100" t="s">
        <v>197</v>
      </c>
      <c r="AS20" s="101" t="s">
        <v>198</v>
      </c>
      <c r="AT20" s="100" t="s">
        <v>199</v>
      </c>
      <c r="AU20" s="101" t="s">
        <v>200</v>
      </c>
      <c r="AV20" s="100" t="s">
        <v>201</v>
      </c>
      <c r="AW20" s="101" t="s">
        <v>202</v>
      </c>
      <c r="AX20" s="100" t="s">
        <v>203</v>
      </c>
      <c r="AY20" s="101" t="s">
        <v>204</v>
      </c>
      <c r="AZ20" s="177" t="str">
        <f t="shared" si="21"/>
        <v>&lt;TD&gt;&lt;StartPoint&gt;5&lt;/StartPoint&gt;&lt;EndPoint&gt;6&lt;/EndPoint&gt;&lt;NorthSouth&gt;N&lt;/NorthSouth&gt;&lt;Degree&gt;80&lt;/Degree&gt;&lt;Minutes&gt;26&lt;/Minutes&gt;&lt;EastWest&gt;W&lt;/EastWest&gt;&lt;Distance&gt;50.79&lt;/Distance&gt;&lt;LocalNorthing&gt;1617086.0100475&lt;/LocalNorthing&gt;&lt;LocalEasting&gt;518165.637343999&lt;/LocalEasting&gt;&lt;AdjoiningDirection&gt;SE&lt;/AdjoiningDirection&gt;&lt;LotNo&gt;12&lt;/LotNo&gt;&lt;BlockNo&gt;&lt;/BlockNo&gt;&lt;PlanNo&gt;Angeles Cadastre&lt;/PlanNo&gt;&lt;/TD&gt;</v>
      </c>
      <c r="BB20" s="12"/>
      <c r="BC20" s="213" t="s">
        <v>65</v>
      </c>
    </row>
    <row r="21" spans="1:55" s="213" customFormat="1" ht="13" customHeight="1">
      <c r="A21" s="7"/>
      <c r="B21" s="188">
        <v>6</v>
      </c>
      <c r="C21" s="1" t="s">
        <v>131</v>
      </c>
      <c r="D21" s="182">
        <v>7</v>
      </c>
      <c r="E21" s="189" t="s">
        <v>215</v>
      </c>
      <c r="F21" s="199">
        <f t="shared" si="1"/>
        <v>-1</v>
      </c>
      <c r="G21" s="201">
        <v>64</v>
      </c>
      <c r="H21" s="201">
        <v>52</v>
      </c>
      <c r="I21" s="199">
        <f t="shared" si="2"/>
        <v>-1</v>
      </c>
      <c r="J21" s="133" t="s">
        <v>240</v>
      </c>
      <c r="K21" s="200">
        <v>37.11</v>
      </c>
      <c r="L21" s="158">
        <f t="shared" si="14"/>
        <v>-15.76</v>
      </c>
      <c r="M21" s="158">
        <f t="shared" si="15"/>
        <v>-33.590000000000003</v>
      </c>
      <c r="N21" s="192">
        <f t="shared" si="9"/>
        <v>1617070.2500475</v>
      </c>
      <c r="O21" s="192">
        <f t="shared" si="10"/>
        <v>518132.04734399897</v>
      </c>
      <c r="P21" s="209" t="s">
        <v>64</v>
      </c>
      <c r="Q21" s="27">
        <f t="shared" si="16"/>
        <v>64.86666666666666</v>
      </c>
      <c r="R21" s="28">
        <f t="shared" si="17"/>
        <v>28.389999999999972</v>
      </c>
      <c r="S21" s="20">
        <f t="shared" si="18"/>
        <v>-447.42639999999955</v>
      </c>
      <c r="T21" s="196" t="s">
        <v>232</v>
      </c>
      <c r="U21" s="196">
        <v>13</v>
      </c>
      <c r="V21" s="196"/>
      <c r="W21" s="196" t="s">
        <v>233</v>
      </c>
      <c r="X21" s="25" t="str">
        <f t="shared" si="19"/>
        <v>518132.047343999,1617070.2500475</v>
      </c>
      <c r="Y21" s="25" t="str">
        <f t="shared" si="20"/>
        <v>6 - 7     S64 -52 W     37.11</v>
      </c>
      <c r="Z21" s="100" t="s">
        <v>178</v>
      </c>
      <c r="AA21" s="101" t="s">
        <v>179</v>
      </c>
      <c r="AB21" s="100" t="s">
        <v>180</v>
      </c>
      <c r="AC21" s="101" t="s">
        <v>181</v>
      </c>
      <c r="AD21" s="100" t="s">
        <v>182</v>
      </c>
      <c r="AE21" s="101" t="s">
        <v>183</v>
      </c>
      <c r="AF21" s="100" t="s">
        <v>184</v>
      </c>
      <c r="AG21" s="101" t="s">
        <v>185</v>
      </c>
      <c r="AH21" s="100" t="s">
        <v>186</v>
      </c>
      <c r="AI21" s="101" t="s">
        <v>187</v>
      </c>
      <c r="AJ21" s="100" t="s">
        <v>188</v>
      </c>
      <c r="AK21" s="101" t="s">
        <v>189</v>
      </c>
      <c r="AL21" s="100" t="s">
        <v>190</v>
      </c>
      <c r="AM21" s="101" t="s">
        <v>191</v>
      </c>
      <c r="AN21" s="100" t="s">
        <v>192</v>
      </c>
      <c r="AO21" s="101" t="s">
        <v>193</v>
      </c>
      <c r="AP21" s="100" t="s">
        <v>194</v>
      </c>
      <c r="AQ21" s="101" t="s">
        <v>195</v>
      </c>
      <c r="AR21" s="100" t="s">
        <v>197</v>
      </c>
      <c r="AS21" s="101" t="s">
        <v>198</v>
      </c>
      <c r="AT21" s="100" t="s">
        <v>199</v>
      </c>
      <c r="AU21" s="101" t="s">
        <v>200</v>
      </c>
      <c r="AV21" s="100" t="s">
        <v>201</v>
      </c>
      <c r="AW21" s="101" t="s">
        <v>202</v>
      </c>
      <c r="AX21" s="100" t="s">
        <v>203</v>
      </c>
      <c r="AY21" s="101" t="s">
        <v>204</v>
      </c>
      <c r="AZ21" s="177" t="str">
        <f t="shared" si="21"/>
        <v>&lt;TD&gt;&lt;StartPoint&gt;6&lt;/StartPoint&gt;&lt;EndPoint&gt;7&lt;/EndPoint&gt;&lt;NorthSouth&gt;S&lt;/NorthSouth&gt;&lt;Degree&gt;64&lt;/Degree&gt;&lt;Minutes&gt;52&lt;/Minutes&gt;&lt;EastWest&gt;W&lt;/EastWest&gt;&lt;Distance&gt;37.11&lt;/Distance&gt;&lt;LocalNorthing&gt;1617070.2500475&lt;/LocalNorthing&gt;&lt;LocalEasting&gt;518132.047343999&lt;/LocalEasting&gt;&lt;AdjoiningDirection&gt;SE&lt;/AdjoiningDirection&gt;&lt;LotNo&gt;13&lt;/LotNo&gt;&lt;BlockNo&gt;&lt;/BlockNo&gt;&lt;PlanNo&gt;Angeles Cadastre&lt;/PlanNo&gt;&lt;/TD&gt;</v>
      </c>
      <c r="BB21" s="12"/>
      <c r="BC21" s="213" t="s">
        <v>65</v>
      </c>
    </row>
    <row r="22" spans="1:55" s="12" customFormat="1">
      <c r="B22" s="150"/>
      <c r="C22" s="106"/>
      <c r="D22" s="151"/>
      <c r="E22" s="36"/>
      <c r="F22" s="36"/>
      <c r="G22" s="152"/>
      <c r="H22" s="152"/>
      <c r="I22" s="36"/>
      <c r="J22" s="106"/>
      <c r="K22" s="106"/>
      <c r="L22" s="157">
        <f>SUM(L17:L21)</f>
        <v>6.3199999999999985</v>
      </c>
      <c r="M22" s="157">
        <f>SUM(M17:M21)</f>
        <v>-2.6000000000000085</v>
      </c>
      <c r="N22" s="106"/>
      <c r="O22" s="36" t="s">
        <v>65</v>
      </c>
      <c r="P22" s="160"/>
      <c r="Q22" s="19"/>
      <c r="R22" s="19"/>
      <c r="S22" s="20">
        <f>SUM(S17:S21)</f>
        <v>-17256.951899999996</v>
      </c>
      <c r="T22" s="20"/>
      <c r="U22" s="20"/>
      <c r="V22" s="20"/>
      <c r="W22" s="20"/>
      <c r="X22" s="127"/>
      <c r="Y22" s="19"/>
      <c r="AD22" s="101"/>
      <c r="AE22" s="101"/>
      <c r="AF22" s="101"/>
      <c r="AG22" s="101"/>
      <c r="AH22" s="101"/>
      <c r="AI22" s="101"/>
      <c r="AJ22" s="101"/>
      <c r="AK22" s="101"/>
      <c r="AL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78" t="s">
        <v>135</v>
      </c>
      <c r="BA22" s="9"/>
      <c r="BB22" s="9"/>
    </row>
    <row r="23" spans="1:55" s="12" customFormat="1" ht="13" thickBot="1">
      <c r="B23" s="191"/>
      <c r="C23" s="135"/>
      <c r="D23" s="135" t="s">
        <v>66</v>
      </c>
      <c r="E23" s="136">
        <f>TRUNC(ABS(SUM(S17:S21))/2,2)</f>
        <v>8628.4699999999993</v>
      </c>
      <c r="F23" s="136"/>
      <c r="G23" s="137"/>
      <c r="H23" s="138" t="s">
        <v>67</v>
      </c>
      <c r="I23" s="139"/>
      <c r="J23" s="139"/>
      <c r="K23" s="140"/>
      <c r="L23" s="162"/>
      <c r="M23" s="141"/>
      <c r="N23" s="141" t="s">
        <v>121</v>
      </c>
      <c r="O23" s="142">
        <f>SUM(K17:K21)/E23</f>
        <v>4.6405677947538797E-2</v>
      </c>
      <c r="P23" s="143"/>
      <c r="Q23" s="29"/>
      <c r="R23" s="19"/>
      <c r="AD23" s="101"/>
      <c r="AE23" s="101"/>
      <c r="AF23" s="101"/>
      <c r="AG23" s="101"/>
      <c r="AH23" s="101"/>
      <c r="AI23" s="101"/>
      <c r="AJ23" s="101"/>
      <c r="AK23" s="101"/>
      <c r="AL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78" t="s">
        <v>136</v>
      </c>
      <c r="BA23" s="9"/>
      <c r="BB23" s="9"/>
      <c r="BC23" s="9"/>
    </row>
    <row r="24" spans="1:55">
      <c r="S24" s="30"/>
      <c r="T24" s="37"/>
      <c r="U24" s="37"/>
      <c r="V24" s="37"/>
      <c r="W24" s="37"/>
      <c r="AD24" s="101"/>
      <c r="AE24" s="101"/>
      <c r="AF24" s="101"/>
      <c r="AG24" s="101"/>
      <c r="AH24" s="101"/>
      <c r="AI24" s="101"/>
      <c r="AJ24" s="101"/>
      <c r="AK24" s="101"/>
      <c r="AL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78" t="s">
        <v>137</v>
      </c>
    </row>
    <row r="25" spans="1:55">
      <c r="M25" s="113"/>
      <c r="O25" s="98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</row>
    <row r="26" spans="1:55">
      <c r="C26" s="98"/>
      <c r="F26" s="98"/>
      <c r="I26" s="98"/>
      <c r="L26" s="98"/>
      <c r="M26" s="113"/>
      <c r="T26" s="112"/>
      <c r="U26" s="112"/>
      <c r="V26" s="112"/>
      <c r="W26" s="112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</row>
    <row r="27" spans="1:55">
      <c r="A27" s="12"/>
      <c r="B27" s="12"/>
      <c r="C27" s="12"/>
      <c r="D27" s="12"/>
      <c r="E27" s="12"/>
      <c r="F27" s="12"/>
      <c r="G27" s="114"/>
      <c r="H27" s="114"/>
      <c r="I27" s="12"/>
      <c r="J27" s="12"/>
      <c r="K27" s="12"/>
      <c r="L27" s="12"/>
      <c r="M27" s="113"/>
      <c r="T27" s="112"/>
      <c r="U27" s="112"/>
      <c r="V27" s="112"/>
      <c r="W27" s="112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</row>
    <row r="28" spans="1:55">
      <c r="A28" s="12"/>
      <c r="B28" s="12"/>
      <c r="C28" s="12"/>
      <c r="D28" s="12"/>
      <c r="E28" s="12"/>
      <c r="F28" s="12"/>
      <c r="G28" s="114"/>
      <c r="H28" s="114"/>
      <c r="I28" s="12"/>
      <c r="J28" s="12"/>
      <c r="K28" s="12"/>
      <c r="L28" s="12"/>
      <c r="M28" s="113"/>
      <c r="T28" s="112"/>
      <c r="U28" s="112"/>
      <c r="V28" s="112"/>
      <c r="W28" s="112"/>
      <c r="Z28" s="100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</row>
    <row r="29" spans="1:55">
      <c r="A29" s="12"/>
      <c r="B29" s="12"/>
      <c r="C29" s="12"/>
      <c r="D29" s="12"/>
      <c r="E29" s="12"/>
      <c r="F29" s="12"/>
      <c r="G29" s="114"/>
      <c r="H29" s="114"/>
      <c r="I29" s="12"/>
      <c r="J29" s="12"/>
      <c r="K29" s="12"/>
      <c r="L29" s="12"/>
      <c r="M29" s="113"/>
      <c r="T29" s="112"/>
      <c r="U29" s="112"/>
      <c r="V29" s="112"/>
      <c r="W29" s="112"/>
      <c r="Z29" s="100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</row>
    <row r="30" spans="1:55">
      <c r="A30" s="12"/>
      <c r="B30" s="12"/>
      <c r="C30" s="12"/>
      <c r="D30" s="12"/>
      <c r="E30" s="12"/>
      <c r="F30" s="12"/>
      <c r="G30" s="114"/>
      <c r="H30" s="114"/>
      <c r="I30" s="12"/>
      <c r="J30" s="12"/>
      <c r="K30" s="12"/>
      <c r="L30" s="12"/>
      <c r="M30" s="113"/>
      <c r="T30" s="112"/>
      <c r="U30" s="112"/>
      <c r="V30" s="112"/>
      <c r="W30" s="112"/>
      <c r="Z30" s="100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</row>
    <row r="31" spans="1:55" ht="18">
      <c r="A31" s="12"/>
      <c r="B31" s="12"/>
      <c r="C31" s="12"/>
      <c r="D31" s="12"/>
      <c r="E31" s="12"/>
      <c r="F31" s="12"/>
      <c r="G31" s="114"/>
      <c r="H31" s="114"/>
      <c r="I31" s="12"/>
      <c r="J31" s="12"/>
      <c r="K31" s="12"/>
      <c r="L31" s="12"/>
      <c r="M31" s="115"/>
      <c r="Z31" s="100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</row>
    <row r="32" spans="1:55">
      <c r="A32" s="12"/>
      <c r="B32" s="116"/>
      <c r="C32" s="117"/>
      <c r="D32" s="118"/>
      <c r="E32" s="3"/>
      <c r="F32" s="119"/>
      <c r="G32" s="120"/>
      <c r="H32" s="120"/>
      <c r="I32" s="119"/>
      <c r="J32" s="3"/>
      <c r="K32" s="121"/>
      <c r="L32" s="122"/>
      <c r="M32" s="122"/>
      <c r="Z32" s="100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</row>
    <row r="33" spans="1:51">
      <c r="A33" s="12"/>
      <c r="B33" s="124"/>
      <c r="C33" s="117"/>
      <c r="D33" s="118"/>
      <c r="E33" s="119"/>
      <c r="F33" s="119"/>
      <c r="G33" s="120"/>
      <c r="H33" s="120"/>
      <c r="I33" s="119"/>
      <c r="J33" s="119"/>
      <c r="K33" s="20"/>
      <c r="L33" s="122"/>
      <c r="M33" s="122"/>
      <c r="Z33" s="100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</row>
    <row r="34" spans="1:51">
      <c r="A34" s="12"/>
      <c r="B34" s="124"/>
      <c r="C34" s="117"/>
      <c r="D34" s="118"/>
      <c r="E34" s="119"/>
      <c r="F34" s="119"/>
      <c r="G34" s="11"/>
      <c r="H34" s="11"/>
      <c r="I34" s="119"/>
      <c r="J34" s="119"/>
      <c r="K34" s="20"/>
      <c r="L34" s="122"/>
      <c r="M34" s="122"/>
      <c r="N34" s="123"/>
      <c r="Z34" s="100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</row>
    <row r="35" spans="1:51">
      <c r="A35" s="12"/>
      <c r="B35" s="124"/>
      <c r="C35" s="117"/>
      <c r="D35" s="118"/>
      <c r="E35" s="119"/>
      <c r="F35" s="119"/>
      <c r="G35" s="11"/>
      <c r="H35" s="11"/>
      <c r="I35" s="119"/>
      <c r="J35" s="119"/>
      <c r="K35" s="20"/>
      <c r="L35" s="122"/>
      <c r="M35" s="122"/>
      <c r="N35" s="123"/>
      <c r="Z35" s="100"/>
      <c r="AA35" s="101"/>
      <c r="AB35" s="101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1"/>
      <c r="AS35" s="101"/>
      <c r="AT35" s="101"/>
      <c r="AU35" s="101"/>
      <c r="AV35" s="101"/>
      <c r="AW35" s="101"/>
      <c r="AX35" s="101"/>
      <c r="AY35" s="101"/>
    </row>
    <row r="36" spans="1:51">
      <c r="A36" s="12"/>
      <c r="B36" s="124"/>
      <c r="C36" s="117"/>
      <c r="D36" s="118"/>
      <c r="E36" s="119"/>
      <c r="F36" s="119"/>
      <c r="G36" s="11"/>
      <c r="H36" s="11"/>
      <c r="I36" s="119"/>
      <c r="J36" s="119"/>
      <c r="K36" s="20"/>
      <c r="L36" s="122"/>
      <c r="M36" s="122"/>
      <c r="N36" s="123"/>
      <c r="Z36" s="100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1"/>
      <c r="AQ36" s="101"/>
      <c r="AR36" s="101"/>
      <c r="AS36" s="101"/>
      <c r="AT36" s="101"/>
      <c r="AU36" s="101"/>
      <c r="AV36" s="101"/>
      <c r="AW36" s="101"/>
      <c r="AX36" s="101"/>
      <c r="AY36" s="101"/>
    </row>
    <row r="37" spans="1:51">
      <c r="A37" s="12"/>
      <c r="B37" s="124"/>
      <c r="C37" s="117"/>
      <c r="D37" s="118"/>
      <c r="E37" s="119"/>
      <c r="F37" s="119"/>
      <c r="G37" s="11"/>
      <c r="H37" s="11"/>
      <c r="I37" s="119"/>
      <c r="J37" s="119"/>
      <c r="K37" s="20"/>
      <c r="L37" s="122"/>
      <c r="M37" s="122"/>
      <c r="N37" s="123"/>
      <c r="Z37" s="100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101"/>
      <c r="AV37" s="101"/>
      <c r="AW37" s="101"/>
      <c r="AX37" s="101"/>
      <c r="AY37" s="101"/>
    </row>
    <row r="38" spans="1:51" ht="18">
      <c r="A38" s="12"/>
      <c r="B38" s="12"/>
      <c r="C38" s="12"/>
      <c r="D38" s="12"/>
      <c r="E38" s="12"/>
      <c r="F38" s="12"/>
      <c r="G38" s="114"/>
      <c r="H38" s="114"/>
      <c r="I38" s="12"/>
      <c r="J38" s="12"/>
      <c r="K38" s="125"/>
      <c r="L38" s="126"/>
      <c r="M38" s="115"/>
      <c r="N38" s="12"/>
      <c r="Z38" s="100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</row>
    <row r="39" spans="1:51" ht="18">
      <c r="A39" s="12"/>
      <c r="B39" s="12"/>
      <c r="C39" s="12"/>
      <c r="D39" s="12"/>
      <c r="E39" s="12"/>
      <c r="F39" s="12"/>
      <c r="G39" s="114"/>
      <c r="H39" s="114"/>
      <c r="I39" s="12"/>
      <c r="J39" s="12"/>
      <c r="K39" s="125"/>
      <c r="L39" s="126"/>
      <c r="M39" s="115"/>
      <c r="N39" s="12"/>
      <c r="Z39" s="100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</row>
    <row r="40" spans="1:51" ht="18">
      <c r="K40" s="10"/>
      <c r="L40" s="16"/>
      <c r="M40" s="17"/>
      <c r="Z40" s="100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</row>
    <row r="41" spans="1:51" ht="18">
      <c r="K41" s="16"/>
      <c r="L41" s="16"/>
      <c r="M41" s="17"/>
      <c r="Z41" s="100"/>
      <c r="AA41" s="101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1"/>
      <c r="AO41" s="101"/>
      <c r="AP41" s="101"/>
      <c r="AQ41" s="101"/>
      <c r="AR41" s="101"/>
      <c r="AS41" s="101"/>
      <c r="AT41" s="101"/>
      <c r="AU41" s="101"/>
      <c r="AV41" s="101"/>
      <c r="AW41" s="101"/>
      <c r="AX41" s="101"/>
      <c r="AY41" s="101"/>
    </row>
    <row r="42" spans="1:51" ht="18">
      <c r="K42" s="16"/>
      <c r="L42" s="16"/>
      <c r="M42" s="17"/>
      <c r="Z42" s="100"/>
      <c r="AA42" s="101"/>
      <c r="AB42" s="101"/>
      <c r="AC42" s="101"/>
      <c r="AD42" s="101"/>
      <c r="AE42" s="101"/>
      <c r="AF42" s="101"/>
      <c r="AG42" s="101"/>
      <c r="AH42" s="101"/>
      <c r="AI42" s="101"/>
      <c r="AJ42" s="101"/>
      <c r="AK42" s="101"/>
      <c r="AL42" s="101"/>
      <c r="AM42" s="101"/>
      <c r="AN42" s="101"/>
      <c r="AO42" s="101"/>
      <c r="AP42" s="101"/>
      <c r="AQ42" s="101"/>
      <c r="AR42" s="101"/>
      <c r="AS42" s="101"/>
      <c r="AT42" s="101"/>
      <c r="AU42" s="101"/>
      <c r="AV42" s="101"/>
      <c r="AW42" s="101"/>
      <c r="AX42" s="101"/>
      <c r="AY42" s="101"/>
    </row>
    <row r="43" spans="1:51" ht="18">
      <c r="K43" s="16"/>
      <c r="L43" s="16"/>
      <c r="M43" s="17"/>
      <c r="Z43" s="100"/>
      <c r="AA43" s="101"/>
      <c r="AB43" s="101"/>
      <c r="AC43" s="101"/>
      <c r="AD43" s="101"/>
      <c r="AE43" s="101"/>
      <c r="AF43" s="101"/>
      <c r="AG43" s="101"/>
      <c r="AH43" s="101"/>
      <c r="AI43" s="101"/>
      <c r="AJ43" s="101"/>
      <c r="AK43" s="101"/>
      <c r="AL43" s="101"/>
      <c r="AM43" s="101"/>
      <c r="AN43" s="101"/>
      <c r="AO43" s="101"/>
      <c r="AP43" s="101"/>
      <c r="AQ43" s="101"/>
      <c r="AR43" s="101"/>
      <c r="AS43" s="101"/>
      <c r="AT43" s="101"/>
      <c r="AU43" s="101"/>
      <c r="AV43" s="101"/>
      <c r="AW43" s="101"/>
      <c r="AX43" s="101"/>
      <c r="AY43" s="101"/>
    </row>
    <row r="44" spans="1:51" ht="18">
      <c r="K44" s="16"/>
      <c r="L44" s="16"/>
      <c r="M44" s="17"/>
      <c r="Z44" s="100"/>
      <c r="AA44" s="101"/>
      <c r="AB44" s="101"/>
      <c r="AC44" s="101"/>
      <c r="AD44" s="101"/>
      <c r="AE44" s="101"/>
      <c r="AF44" s="101"/>
      <c r="AG44" s="101"/>
      <c r="AH44" s="101"/>
      <c r="AI44" s="101"/>
      <c r="AJ44" s="101"/>
      <c r="AK44" s="101"/>
      <c r="AL44" s="101"/>
      <c r="AM44" s="101"/>
      <c r="AN44" s="101"/>
      <c r="AO44" s="101"/>
      <c r="AP44" s="101"/>
      <c r="AQ44" s="101"/>
      <c r="AR44" s="101"/>
      <c r="AS44" s="101"/>
      <c r="AT44" s="101"/>
      <c r="AU44" s="101"/>
      <c r="AV44" s="101"/>
      <c r="AW44" s="101"/>
      <c r="AX44" s="101"/>
      <c r="AY44" s="101"/>
    </row>
    <row r="45" spans="1:51" ht="18">
      <c r="K45" s="16"/>
      <c r="L45" s="16"/>
      <c r="M45" s="17"/>
      <c r="Z45" s="100"/>
      <c r="AA45" s="101"/>
      <c r="AB45" s="101"/>
      <c r="AC45" s="101"/>
      <c r="AD45" s="101"/>
      <c r="AE45" s="101"/>
      <c r="AF45" s="101"/>
      <c r="AG45" s="101"/>
      <c r="AH45" s="101"/>
      <c r="AI45" s="101"/>
      <c r="AJ45" s="101"/>
      <c r="AK45" s="101"/>
      <c r="AL45" s="101"/>
      <c r="AM45" s="101"/>
      <c r="AN45" s="101"/>
      <c r="AO45" s="101"/>
      <c r="AP45" s="101"/>
      <c r="AQ45" s="101"/>
      <c r="AR45" s="101"/>
      <c r="AS45" s="101"/>
      <c r="AT45" s="101"/>
      <c r="AU45" s="101"/>
      <c r="AV45" s="101"/>
      <c r="AW45" s="101"/>
      <c r="AX45" s="101"/>
      <c r="AY45" s="101"/>
    </row>
    <row r="46" spans="1:51" ht="18">
      <c r="K46" s="16"/>
      <c r="L46" s="16"/>
      <c r="M46" s="17"/>
      <c r="Z46" s="100"/>
      <c r="AA46" s="101"/>
      <c r="AB46" s="101"/>
      <c r="AC46" s="101"/>
      <c r="AD46" s="101"/>
      <c r="AE46" s="101"/>
      <c r="AF46" s="101"/>
      <c r="AG46" s="101"/>
      <c r="AH46" s="101"/>
      <c r="AI46" s="101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01"/>
      <c r="AX46" s="101"/>
      <c r="AY46" s="101"/>
    </row>
    <row r="47" spans="1:51" ht="18">
      <c r="K47" s="16"/>
      <c r="L47" s="16"/>
      <c r="M47" s="17"/>
      <c r="Z47" s="100"/>
      <c r="AA47" s="101"/>
      <c r="AB47" s="101"/>
      <c r="AC47" s="101"/>
      <c r="AD47" s="101"/>
      <c r="AE47" s="101"/>
      <c r="AF47" s="101"/>
      <c r="AG47" s="101"/>
      <c r="AH47" s="101"/>
      <c r="AI47" s="101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01"/>
      <c r="AX47" s="101"/>
      <c r="AY47" s="101"/>
    </row>
    <row r="48" spans="1:51" ht="18">
      <c r="K48" s="16"/>
      <c r="L48" s="16"/>
      <c r="M48" s="17"/>
      <c r="Z48" s="100"/>
      <c r="AA48" s="101"/>
      <c r="AB48" s="101"/>
      <c r="AC48" s="101"/>
      <c r="AD48" s="101"/>
      <c r="AE48" s="101"/>
      <c r="AF48" s="101"/>
      <c r="AG48" s="101"/>
      <c r="AH48" s="101"/>
      <c r="AI48" s="101"/>
      <c r="AJ48" s="101"/>
      <c r="AK48" s="101"/>
      <c r="AL48" s="101"/>
      <c r="AM48" s="101"/>
      <c r="AN48" s="101"/>
      <c r="AO48" s="101"/>
      <c r="AP48" s="101"/>
      <c r="AQ48" s="101"/>
      <c r="AR48" s="101"/>
      <c r="AS48" s="101"/>
      <c r="AT48" s="101"/>
      <c r="AU48" s="101"/>
      <c r="AV48" s="101"/>
      <c r="AW48" s="101"/>
      <c r="AX48" s="101"/>
      <c r="AY48" s="101"/>
    </row>
    <row r="49" spans="2:51" ht="18">
      <c r="K49" s="16"/>
      <c r="L49" s="16"/>
      <c r="M49" s="17"/>
      <c r="Z49" s="100"/>
      <c r="AA49" s="101"/>
      <c r="AB49" s="101"/>
      <c r="AC49" s="101"/>
      <c r="AD49" s="101"/>
      <c r="AE49" s="101"/>
      <c r="AF49" s="101"/>
      <c r="AG49" s="101"/>
      <c r="AH49" s="101"/>
      <c r="AI49" s="101"/>
      <c r="AJ49" s="101"/>
      <c r="AK49" s="101"/>
      <c r="AL49" s="101"/>
      <c r="AM49" s="101"/>
      <c r="AN49" s="101"/>
      <c r="AO49" s="101"/>
      <c r="AP49" s="101"/>
      <c r="AQ49" s="101"/>
      <c r="AR49" s="101"/>
      <c r="AS49" s="101"/>
      <c r="AT49" s="101"/>
      <c r="AU49" s="101"/>
      <c r="AV49" s="101"/>
      <c r="AW49" s="101"/>
      <c r="AX49" s="101"/>
      <c r="AY49" s="101"/>
    </row>
    <row r="50" spans="2:51" ht="18">
      <c r="K50" s="16"/>
      <c r="L50" s="16"/>
      <c r="M50" s="17"/>
      <c r="O50" s="112"/>
      <c r="Z50" s="100"/>
      <c r="AA50" s="101"/>
      <c r="AB50" s="101"/>
      <c r="AC50" s="101"/>
      <c r="AD50" s="101"/>
      <c r="AE50" s="101"/>
      <c r="AF50" s="101"/>
      <c r="AG50" s="101"/>
      <c r="AH50" s="101"/>
      <c r="AI50" s="101"/>
      <c r="AJ50" s="101"/>
      <c r="AK50" s="101"/>
      <c r="AL50" s="101"/>
      <c r="AM50" s="101"/>
      <c r="AN50" s="101"/>
      <c r="AO50" s="101"/>
      <c r="AP50" s="101"/>
      <c r="AQ50" s="101"/>
      <c r="AR50" s="101"/>
      <c r="AS50" s="101"/>
      <c r="AT50" s="101"/>
      <c r="AU50" s="101"/>
      <c r="AV50" s="101"/>
      <c r="AW50" s="101"/>
      <c r="AX50" s="101"/>
      <c r="AY50" s="101"/>
    </row>
    <row r="51" spans="2:51">
      <c r="Z51" s="100"/>
      <c r="AA51" s="101"/>
      <c r="AB51" s="101"/>
      <c r="AC51" s="101"/>
      <c r="AD51" s="101"/>
      <c r="AE51" s="101"/>
      <c r="AF51" s="101"/>
      <c r="AG51" s="101"/>
      <c r="AH51" s="101"/>
      <c r="AI51" s="101"/>
      <c r="AJ51" s="101"/>
      <c r="AK51" s="101"/>
      <c r="AL51" s="101"/>
      <c r="AM51" s="101"/>
      <c r="AN51" s="101"/>
      <c r="AO51" s="101"/>
      <c r="AP51" s="101"/>
      <c r="AQ51" s="101"/>
      <c r="AR51" s="101"/>
      <c r="AS51" s="101"/>
      <c r="AT51" s="101"/>
      <c r="AU51" s="101"/>
      <c r="AV51" s="101"/>
      <c r="AW51" s="101"/>
      <c r="AX51" s="101"/>
      <c r="AY51" s="101"/>
    </row>
    <row r="52" spans="2:51" ht="18">
      <c r="K52" s="16"/>
      <c r="L52" s="16"/>
      <c r="M52" s="17"/>
      <c r="Z52" s="100"/>
      <c r="AA52" s="101"/>
      <c r="AB52" s="101"/>
      <c r="AC52" s="101"/>
      <c r="AD52" s="101"/>
      <c r="AE52" s="101"/>
      <c r="AF52" s="101"/>
      <c r="AG52" s="101"/>
      <c r="AH52" s="101"/>
      <c r="AI52" s="101"/>
      <c r="AJ52" s="101"/>
      <c r="AK52" s="101"/>
      <c r="AL52" s="101"/>
      <c r="AM52" s="101"/>
      <c r="AN52" s="101"/>
      <c r="AO52" s="101"/>
      <c r="AP52" s="101"/>
      <c r="AQ52" s="101"/>
      <c r="AR52" s="101"/>
      <c r="AS52" s="101"/>
      <c r="AT52" s="101"/>
      <c r="AU52" s="101"/>
      <c r="AV52" s="101"/>
      <c r="AW52" s="101"/>
      <c r="AX52" s="101"/>
      <c r="AY52" s="101"/>
    </row>
    <row r="53" spans="2:51" ht="18">
      <c r="K53" s="16"/>
      <c r="L53" s="16"/>
      <c r="M53" s="17"/>
      <c r="Z53" s="100"/>
      <c r="AA53" s="101"/>
      <c r="AB53" s="101"/>
      <c r="AC53" s="101"/>
      <c r="AD53" s="101"/>
      <c r="AE53" s="101"/>
      <c r="AF53" s="101"/>
      <c r="AG53" s="101"/>
      <c r="AH53" s="101"/>
      <c r="AI53" s="101"/>
      <c r="AJ53" s="101"/>
      <c r="AK53" s="101"/>
      <c r="AL53" s="101"/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/>
      <c r="AY53" s="101"/>
    </row>
    <row r="54" spans="2:51" ht="18">
      <c r="B54" s="98"/>
      <c r="K54" s="16"/>
      <c r="L54" s="16"/>
      <c r="M54" s="17"/>
      <c r="Z54" s="100"/>
      <c r="AA54" s="101"/>
      <c r="AB54" s="101"/>
      <c r="AC54" s="101"/>
      <c r="AD54" s="101"/>
      <c r="AE54" s="101"/>
      <c r="AF54" s="101"/>
      <c r="AG54" s="101"/>
      <c r="AH54" s="101"/>
      <c r="AI54" s="101"/>
      <c r="AJ54" s="101"/>
      <c r="AK54" s="101"/>
      <c r="AL54" s="101"/>
      <c r="AM54" s="101"/>
      <c r="AN54" s="101"/>
      <c r="AO54" s="101"/>
      <c r="AP54" s="101"/>
      <c r="AQ54" s="101"/>
      <c r="AR54" s="101"/>
      <c r="AS54" s="101"/>
      <c r="AT54" s="101"/>
      <c r="AU54" s="101"/>
      <c r="AV54" s="101"/>
      <c r="AW54" s="101"/>
      <c r="AX54" s="101"/>
      <c r="AY54" s="101"/>
    </row>
    <row r="55" spans="2:51" ht="18">
      <c r="B55" s="98"/>
      <c r="K55" s="16"/>
      <c r="L55" s="16"/>
      <c r="M55" s="17"/>
      <c r="Z55" s="100"/>
      <c r="AA55" s="101"/>
      <c r="AB55" s="101"/>
      <c r="AC55" s="101"/>
      <c r="AD55" s="101"/>
      <c r="AE55" s="101"/>
      <c r="AF55" s="101"/>
      <c r="AG55" s="101"/>
      <c r="AH55" s="101"/>
      <c r="AI55" s="101"/>
      <c r="AJ55" s="101"/>
      <c r="AK55" s="101"/>
      <c r="AL55" s="101"/>
      <c r="AM55" s="101"/>
      <c r="AN55" s="101"/>
      <c r="AO55" s="101"/>
      <c r="AP55" s="101"/>
      <c r="AQ55" s="101"/>
      <c r="AR55" s="101"/>
      <c r="AS55" s="101"/>
      <c r="AT55" s="101"/>
      <c r="AU55" s="101"/>
      <c r="AV55" s="101"/>
      <c r="AW55" s="101"/>
      <c r="AX55" s="101"/>
      <c r="AY55" s="101"/>
    </row>
    <row r="56" spans="2:51" ht="18">
      <c r="B56" s="98"/>
      <c r="K56" s="16"/>
      <c r="L56" s="16"/>
      <c r="M56" s="17"/>
      <c r="Z56" s="100"/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1"/>
      <c r="AY56" s="101"/>
    </row>
    <row r="57" spans="2:51" ht="18">
      <c r="B57" s="98"/>
      <c r="K57" s="16"/>
      <c r="L57" s="16"/>
      <c r="M57" s="17"/>
      <c r="Z57" s="100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101"/>
      <c r="AM57" s="101"/>
      <c r="AN57" s="101"/>
      <c r="AO57" s="101"/>
      <c r="AP57" s="101"/>
      <c r="AQ57" s="101"/>
      <c r="AR57" s="101"/>
      <c r="AS57" s="101"/>
      <c r="AT57" s="101"/>
      <c r="AU57" s="101"/>
      <c r="AV57" s="101"/>
      <c r="AW57" s="101"/>
      <c r="AX57" s="101"/>
      <c r="AY57" s="101"/>
    </row>
    <row r="58" spans="2:51">
      <c r="B58" s="98"/>
      <c r="Z58" s="100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</row>
    <row r="59" spans="2:51">
      <c r="B59" s="98"/>
      <c r="Z59" s="100"/>
      <c r="AA59" s="101"/>
      <c r="AB59" s="101"/>
      <c r="AC59" s="101"/>
      <c r="AD59" s="101"/>
      <c r="AE59" s="101"/>
      <c r="AF59" s="101"/>
      <c r="AG59" s="101"/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</row>
    <row r="60" spans="2:51">
      <c r="B60" s="98"/>
      <c r="Z60" s="100"/>
      <c r="AA60" s="101"/>
      <c r="AB60" s="101"/>
      <c r="AC60" s="101"/>
      <c r="AD60" s="101"/>
      <c r="AE60" s="101"/>
      <c r="AF60" s="101"/>
      <c r="AG60" s="101"/>
      <c r="AH60" s="101"/>
      <c r="AI60" s="101"/>
      <c r="AJ60" s="101"/>
      <c r="AK60" s="101"/>
      <c r="AL60" s="101"/>
      <c r="AM60" s="101"/>
      <c r="AN60" s="101"/>
      <c r="AO60" s="101"/>
      <c r="AP60" s="101"/>
      <c r="AQ60" s="101"/>
      <c r="AR60" s="101"/>
      <c r="AS60" s="101"/>
      <c r="AT60" s="101"/>
      <c r="AU60" s="101"/>
      <c r="AV60" s="101"/>
      <c r="AW60" s="101"/>
      <c r="AX60" s="101"/>
      <c r="AY60" s="101"/>
    </row>
    <row r="61" spans="2:51">
      <c r="B61" s="98"/>
      <c r="Z61" s="100"/>
      <c r="AA61" s="101"/>
      <c r="AB61" s="101"/>
      <c r="AC61" s="101"/>
      <c r="AD61" s="101"/>
      <c r="AE61" s="101"/>
      <c r="AF61" s="101"/>
      <c r="AG61" s="101"/>
      <c r="AH61" s="101"/>
      <c r="AI61" s="101"/>
      <c r="AJ61" s="101"/>
      <c r="AK61" s="101"/>
      <c r="AL61" s="101"/>
      <c r="AM61" s="101"/>
      <c r="AN61" s="101"/>
      <c r="AO61" s="101"/>
      <c r="AP61" s="101"/>
      <c r="AQ61" s="101"/>
      <c r="AR61" s="101"/>
      <c r="AS61" s="101"/>
      <c r="AT61" s="101"/>
      <c r="AU61" s="101"/>
      <c r="AV61" s="101"/>
      <c r="AW61" s="101"/>
      <c r="AX61" s="101"/>
      <c r="AY61" s="101"/>
    </row>
    <row r="62" spans="2:51">
      <c r="B62" s="98"/>
      <c r="Z62" s="100"/>
      <c r="AA62" s="101"/>
      <c r="AB62" s="101"/>
      <c r="AC62" s="101"/>
      <c r="AD62" s="101"/>
      <c r="AE62" s="101"/>
      <c r="AF62" s="101"/>
      <c r="AG62" s="101"/>
      <c r="AH62" s="101"/>
      <c r="AI62" s="101"/>
      <c r="AJ62" s="101"/>
      <c r="AK62" s="101"/>
      <c r="AL62" s="101"/>
      <c r="AM62" s="101"/>
      <c r="AN62" s="101"/>
      <c r="AO62" s="101"/>
      <c r="AP62" s="101"/>
      <c r="AQ62" s="101"/>
      <c r="AR62" s="101"/>
      <c r="AS62" s="101"/>
      <c r="AT62" s="101"/>
      <c r="AU62" s="101"/>
      <c r="AV62" s="101"/>
      <c r="AW62" s="101"/>
      <c r="AX62" s="101"/>
      <c r="AY62" s="101"/>
    </row>
    <row r="63" spans="2:51">
      <c r="B63" s="98"/>
      <c r="Z63" s="100"/>
      <c r="AA63" s="101"/>
      <c r="AB63" s="101"/>
      <c r="AC63" s="101"/>
      <c r="AD63" s="101"/>
      <c r="AE63" s="101"/>
      <c r="AF63" s="101"/>
      <c r="AG63" s="101"/>
      <c r="AH63" s="101"/>
      <c r="AI63" s="101"/>
      <c r="AJ63" s="101"/>
      <c r="AK63" s="101"/>
      <c r="AL63" s="101"/>
      <c r="AM63" s="101"/>
      <c r="AN63" s="101"/>
      <c r="AO63" s="101"/>
      <c r="AP63" s="101"/>
      <c r="AQ63" s="101"/>
      <c r="AR63" s="101"/>
      <c r="AS63" s="101"/>
      <c r="AT63" s="101"/>
      <c r="AU63" s="101"/>
      <c r="AV63" s="101"/>
      <c r="AW63" s="101"/>
      <c r="AX63" s="101"/>
      <c r="AY63" s="101"/>
    </row>
    <row r="64" spans="2:51">
      <c r="Z64" s="100"/>
      <c r="AA64" s="101"/>
      <c r="AB64" s="101"/>
      <c r="AC64" s="101"/>
      <c r="AD64" s="101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01"/>
      <c r="AP64" s="101"/>
      <c r="AQ64" s="101"/>
      <c r="AR64" s="101"/>
      <c r="AS64" s="101"/>
      <c r="AT64" s="101"/>
      <c r="AU64" s="101"/>
      <c r="AV64" s="101"/>
      <c r="AW64" s="101"/>
      <c r="AX64" s="101"/>
      <c r="AY64" s="101"/>
    </row>
    <row r="65" spans="26:51">
      <c r="Z65" s="100"/>
      <c r="AA65" s="101"/>
      <c r="AB65" s="101"/>
      <c r="AC65" s="101"/>
      <c r="AD65" s="101"/>
      <c r="AE65" s="101"/>
      <c r="AF65" s="101"/>
      <c r="AG65" s="101"/>
      <c r="AH65" s="101"/>
      <c r="AI65" s="101"/>
      <c r="AJ65" s="101"/>
      <c r="AK65" s="101"/>
      <c r="AL65" s="101"/>
      <c r="AM65" s="101"/>
      <c r="AN65" s="101"/>
      <c r="AO65" s="101"/>
      <c r="AP65" s="101"/>
      <c r="AQ65" s="101"/>
      <c r="AR65" s="101"/>
      <c r="AS65" s="101"/>
      <c r="AT65" s="101"/>
      <c r="AU65" s="101"/>
      <c r="AV65" s="101"/>
      <c r="AW65" s="101"/>
      <c r="AX65" s="101"/>
      <c r="AY65" s="101"/>
    </row>
    <row r="66" spans="26:51">
      <c r="Z66" s="100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  <c r="AR66" s="101"/>
      <c r="AS66" s="101"/>
      <c r="AT66" s="101"/>
      <c r="AU66" s="101"/>
      <c r="AV66" s="101"/>
      <c r="AW66" s="101"/>
      <c r="AX66" s="101"/>
      <c r="AY66" s="101"/>
    </row>
    <row r="67" spans="26:51">
      <c r="Z67" s="100"/>
      <c r="AA67" s="101"/>
      <c r="AB67" s="101"/>
      <c r="AC67" s="101"/>
      <c r="AD67" s="101"/>
      <c r="AE67" s="101"/>
      <c r="AF67" s="101"/>
      <c r="AG67" s="101"/>
      <c r="AH67" s="101"/>
      <c r="AI67" s="101"/>
      <c r="AJ67" s="101"/>
      <c r="AK67" s="101"/>
      <c r="AL67" s="101"/>
      <c r="AM67" s="101"/>
      <c r="AN67" s="101"/>
      <c r="AO67" s="101"/>
      <c r="AP67" s="101"/>
      <c r="AQ67" s="101"/>
      <c r="AR67" s="101"/>
      <c r="AS67" s="101"/>
      <c r="AT67" s="101"/>
      <c r="AU67" s="101"/>
      <c r="AV67" s="101"/>
      <c r="AW67" s="101"/>
      <c r="AX67" s="101"/>
      <c r="AY67" s="101"/>
    </row>
    <row r="68" spans="26:51">
      <c r="Z68" s="100"/>
      <c r="AA68" s="101"/>
      <c r="AB68" s="101"/>
      <c r="AC68" s="101"/>
      <c r="AD68" s="101"/>
      <c r="AE68" s="101"/>
      <c r="AF68" s="101"/>
      <c r="AG68" s="101"/>
      <c r="AH68" s="101"/>
      <c r="AI68" s="101"/>
      <c r="AJ68" s="101"/>
      <c r="AK68" s="101"/>
      <c r="AL68" s="101"/>
      <c r="AM68" s="101"/>
      <c r="AN68" s="101"/>
      <c r="AO68" s="101"/>
      <c r="AP68" s="101"/>
      <c r="AQ68" s="101"/>
      <c r="AR68" s="101"/>
      <c r="AS68" s="101"/>
      <c r="AT68" s="101"/>
      <c r="AU68" s="101"/>
      <c r="AV68" s="101"/>
      <c r="AW68" s="101"/>
      <c r="AX68" s="101"/>
      <c r="AY68" s="101"/>
    </row>
    <row r="69" spans="26:51">
      <c r="Z69" s="100"/>
      <c r="AA69" s="101"/>
      <c r="AB69" s="101"/>
      <c r="AC69" s="101"/>
      <c r="AD69" s="101"/>
      <c r="AE69" s="101"/>
      <c r="AF69" s="101"/>
      <c r="AG69" s="101"/>
      <c r="AH69" s="101"/>
      <c r="AI69" s="101"/>
      <c r="AJ69" s="101"/>
      <c r="AK69" s="101"/>
      <c r="AL69" s="101"/>
      <c r="AM69" s="101"/>
      <c r="AN69" s="101"/>
      <c r="AO69" s="101"/>
      <c r="AP69" s="101"/>
      <c r="AQ69" s="101"/>
      <c r="AR69" s="101"/>
      <c r="AS69" s="101"/>
      <c r="AT69" s="101"/>
      <c r="AU69" s="101"/>
      <c r="AV69" s="101"/>
      <c r="AW69" s="101"/>
      <c r="AX69" s="101"/>
      <c r="AY69" s="101"/>
    </row>
    <row r="70" spans="26:51">
      <c r="Z70" s="100"/>
      <c r="AA70" s="101"/>
      <c r="AB70" s="101"/>
      <c r="AC70" s="101"/>
      <c r="AD70" s="101"/>
      <c r="AE70" s="101"/>
      <c r="AF70" s="101"/>
      <c r="AG70" s="101"/>
      <c r="AH70" s="101"/>
      <c r="AI70" s="101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101"/>
      <c r="AW70" s="101"/>
      <c r="AX70" s="101"/>
      <c r="AY70" s="101"/>
    </row>
    <row r="71" spans="26:51">
      <c r="Z71" s="100"/>
      <c r="AA71" s="101"/>
      <c r="AB71" s="101"/>
      <c r="AC71" s="101"/>
      <c r="AD71" s="101"/>
      <c r="AE71" s="101"/>
      <c r="AF71" s="101"/>
      <c r="AG71" s="101"/>
      <c r="AH71" s="101"/>
      <c r="AI71" s="101"/>
      <c r="AJ71" s="101"/>
      <c r="AK71" s="101"/>
      <c r="AL71" s="101"/>
      <c r="AM71" s="101"/>
      <c r="AN71" s="101"/>
      <c r="AO71" s="101"/>
      <c r="AP71" s="101"/>
      <c r="AQ71" s="101"/>
      <c r="AR71" s="101"/>
      <c r="AS71" s="101"/>
      <c r="AT71" s="101"/>
      <c r="AU71" s="101"/>
      <c r="AV71" s="101"/>
      <c r="AW71" s="101"/>
      <c r="AX71" s="101"/>
      <c r="AY71" s="101"/>
    </row>
    <row r="72" spans="26:51">
      <c r="Z72" s="100"/>
      <c r="AA72" s="101"/>
      <c r="AB72" s="101"/>
      <c r="AC72" s="101"/>
      <c r="AD72" s="101"/>
      <c r="AE72" s="101"/>
      <c r="AF72" s="101"/>
      <c r="AG72" s="101"/>
      <c r="AH72" s="101"/>
      <c r="AI72" s="101"/>
      <c r="AJ72" s="101"/>
      <c r="AK72" s="101"/>
      <c r="AL72" s="101"/>
      <c r="AM72" s="101"/>
      <c r="AN72" s="101"/>
      <c r="AO72" s="101"/>
      <c r="AP72" s="101"/>
      <c r="AQ72" s="101"/>
      <c r="AR72" s="101"/>
      <c r="AS72" s="101"/>
      <c r="AT72" s="101"/>
      <c r="AU72" s="101"/>
      <c r="AV72" s="101"/>
      <c r="AW72" s="101"/>
      <c r="AX72" s="101"/>
      <c r="AY72" s="101"/>
    </row>
    <row r="73" spans="26:51">
      <c r="Z73" s="100"/>
      <c r="AA73" s="101"/>
      <c r="AB73" s="101"/>
      <c r="AC73" s="101"/>
      <c r="AD73" s="101"/>
      <c r="AE73" s="101"/>
      <c r="AF73" s="101"/>
      <c r="AG73" s="101"/>
      <c r="AH73" s="101"/>
      <c r="AI73" s="101"/>
      <c r="AJ73" s="101"/>
      <c r="AK73" s="101"/>
      <c r="AL73" s="101"/>
      <c r="AM73" s="101"/>
      <c r="AN73" s="101"/>
      <c r="AO73" s="101"/>
      <c r="AP73" s="101"/>
      <c r="AQ73" s="101"/>
      <c r="AR73" s="101"/>
      <c r="AS73" s="101"/>
      <c r="AT73" s="101"/>
      <c r="AU73" s="101"/>
      <c r="AV73" s="101"/>
      <c r="AW73" s="101"/>
      <c r="AX73" s="101"/>
      <c r="AY73" s="101"/>
    </row>
    <row r="74" spans="26:51">
      <c r="Z74" s="100"/>
      <c r="AA74" s="101"/>
      <c r="AB74" s="101"/>
      <c r="AC74" s="101"/>
      <c r="AD74" s="101"/>
      <c r="AE74" s="101"/>
      <c r="AF74" s="101"/>
      <c r="AG74" s="101"/>
      <c r="AH74" s="101"/>
      <c r="AI74" s="101"/>
      <c r="AJ74" s="101"/>
      <c r="AK74" s="101"/>
      <c r="AL74" s="101"/>
      <c r="AM74" s="101"/>
      <c r="AN74" s="101"/>
      <c r="AO74" s="101"/>
      <c r="AP74" s="101"/>
      <c r="AQ74" s="101"/>
      <c r="AR74" s="101"/>
      <c r="AS74" s="101"/>
      <c r="AT74" s="101"/>
      <c r="AU74" s="101"/>
      <c r="AV74" s="101"/>
      <c r="AW74" s="101"/>
      <c r="AX74" s="101"/>
      <c r="AY74" s="101"/>
    </row>
    <row r="75" spans="26:51">
      <c r="Z75" s="100"/>
      <c r="AA75" s="101"/>
      <c r="AB75" s="101"/>
      <c r="AC75" s="101"/>
      <c r="AD75" s="101"/>
      <c r="AE75" s="101"/>
      <c r="AF75" s="101"/>
      <c r="AG75" s="101"/>
      <c r="AH75" s="101"/>
      <c r="AI75" s="101"/>
      <c r="AJ75" s="101"/>
      <c r="AK75" s="101"/>
      <c r="AL75" s="101"/>
      <c r="AM75" s="101"/>
      <c r="AN75" s="101"/>
      <c r="AO75" s="101"/>
      <c r="AP75" s="101"/>
      <c r="AQ75" s="101"/>
      <c r="AR75" s="101"/>
      <c r="AS75" s="101"/>
      <c r="AT75" s="101"/>
      <c r="AU75" s="101"/>
      <c r="AV75" s="101"/>
      <c r="AW75" s="101"/>
      <c r="AX75" s="101"/>
      <c r="AY75" s="101"/>
    </row>
    <row r="76" spans="26:51">
      <c r="Z76" s="100"/>
      <c r="AA76" s="101"/>
      <c r="AB76" s="101"/>
      <c r="AC76" s="101"/>
      <c r="AD76" s="101"/>
      <c r="AE76" s="101"/>
      <c r="AF76" s="101"/>
      <c r="AG76" s="101"/>
      <c r="AH76" s="101"/>
      <c r="AI76" s="101"/>
      <c r="AJ76" s="101"/>
      <c r="AK76" s="101"/>
      <c r="AL76" s="101"/>
      <c r="AM76" s="101"/>
      <c r="AN76" s="101"/>
      <c r="AO76" s="101"/>
      <c r="AP76" s="101"/>
      <c r="AQ76" s="101"/>
      <c r="AR76" s="101"/>
      <c r="AS76" s="101"/>
      <c r="AT76" s="101"/>
      <c r="AU76" s="101"/>
      <c r="AV76" s="101"/>
      <c r="AW76" s="101"/>
      <c r="AX76" s="101"/>
      <c r="AY76" s="101"/>
    </row>
    <row r="77" spans="26:51">
      <c r="Z77" s="100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101"/>
      <c r="AO77" s="101"/>
      <c r="AP77" s="101"/>
      <c r="AQ77" s="101"/>
      <c r="AR77" s="101"/>
      <c r="AS77" s="101"/>
      <c r="AT77" s="101"/>
      <c r="AU77" s="101"/>
      <c r="AV77" s="101"/>
      <c r="AW77" s="101"/>
      <c r="AX77" s="101"/>
      <c r="AY77" s="101"/>
    </row>
    <row r="78" spans="26:51">
      <c r="Z78" s="100"/>
      <c r="AA78" s="101"/>
      <c r="AB78" s="101"/>
      <c r="AC78" s="101"/>
      <c r="AD78" s="101"/>
      <c r="AE78" s="101"/>
      <c r="AF78" s="101"/>
      <c r="AG78" s="101"/>
      <c r="AH78" s="101"/>
      <c r="AI78" s="101"/>
      <c r="AJ78" s="101"/>
      <c r="AK78" s="101"/>
      <c r="AL78" s="101"/>
      <c r="AM78" s="101"/>
      <c r="AN78" s="101"/>
      <c r="AO78" s="101"/>
      <c r="AP78" s="101"/>
      <c r="AQ78" s="101"/>
      <c r="AR78" s="101"/>
      <c r="AS78" s="101"/>
      <c r="AT78" s="101"/>
      <c r="AU78" s="101"/>
      <c r="AV78" s="101"/>
      <c r="AW78" s="101"/>
      <c r="AX78" s="101"/>
      <c r="AY78" s="101"/>
    </row>
    <row r="79" spans="26:51">
      <c r="Z79" s="100"/>
      <c r="AA79" s="101"/>
      <c r="AB79" s="101"/>
      <c r="AC79" s="101"/>
      <c r="AD79" s="101"/>
      <c r="AE79" s="101"/>
      <c r="AF79" s="101"/>
      <c r="AG79" s="101"/>
      <c r="AH79" s="101"/>
      <c r="AI79" s="101"/>
      <c r="AJ79" s="101"/>
      <c r="AK79" s="101"/>
      <c r="AL79" s="101"/>
      <c r="AM79" s="101"/>
      <c r="AN79" s="101"/>
      <c r="AO79" s="101"/>
      <c r="AP79" s="101"/>
      <c r="AQ79" s="101"/>
      <c r="AR79" s="101"/>
      <c r="AS79" s="101"/>
      <c r="AT79" s="101"/>
      <c r="AU79" s="101"/>
      <c r="AV79" s="101"/>
      <c r="AW79" s="101"/>
      <c r="AX79" s="101"/>
      <c r="AY79" s="101"/>
    </row>
    <row r="80" spans="26:51">
      <c r="Z80" s="100"/>
      <c r="AA80" s="101"/>
      <c r="AB80" s="101"/>
      <c r="AC80" s="101"/>
      <c r="AD80" s="101"/>
      <c r="AE80" s="101"/>
      <c r="AF80" s="101"/>
      <c r="AG80" s="101"/>
      <c r="AH80" s="101"/>
      <c r="AI80" s="101"/>
      <c r="AJ80" s="101"/>
      <c r="AK80" s="101"/>
      <c r="AL80" s="101"/>
      <c r="AM80" s="101"/>
      <c r="AN80" s="101"/>
      <c r="AO80" s="101"/>
      <c r="AP80" s="101"/>
      <c r="AQ80" s="101"/>
      <c r="AR80" s="101"/>
      <c r="AS80" s="101"/>
      <c r="AT80" s="101"/>
      <c r="AU80" s="101"/>
      <c r="AV80" s="101"/>
      <c r="AW80" s="101"/>
      <c r="AX80" s="101"/>
      <c r="AY80" s="101"/>
    </row>
    <row r="81" spans="26:51">
      <c r="Z81" s="100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101"/>
      <c r="AO81" s="101"/>
      <c r="AP81" s="101"/>
      <c r="AQ81" s="101"/>
      <c r="AR81" s="101"/>
      <c r="AS81" s="101"/>
      <c r="AT81" s="101"/>
      <c r="AU81" s="101"/>
      <c r="AV81" s="101"/>
      <c r="AW81" s="101"/>
      <c r="AX81" s="101"/>
      <c r="AY81" s="101"/>
    </row>
    <row r="82" spans="26:51">
      <c r="Z82" s="100"/>
      <c r="AA82" s="101"/>
      <c r="AB82" s="101"/>
      <c r="AC82" s="101"/>
      <c r="AD82" s="101"/>
      <c r="AE82" s="101"/>
      <c r="AF82" s="101"/>
      <c r="AG82" s="101"/>
      <c r="AH82" s="101"/>
      <c r="AI82" s="101"/>
      <c r="AJ82" s="101"/>
      <c r="AK82" s="101"/>
      <c r="AL82" s="101"/>
      <c r="AM82" s="101"/>
      <c r="AN82" s="101"/>
      <c r="AO82" s="101"/>
      <c r="AP82" s="101"/>
      <c r="AQ82" s="101"/>
      <c r="AR82" s="101"/>
      <c r="AS82" s="101"/>
      <c r="AT82" s="101"/>
      <c r="AU82" s="101"/>
      <c r="AV82" s="101"/>
      <c r="AW82" s="101"/>
      <c r="AX82" s="101"/>
      <c r="AY82" s="101"/>
    </row>
    <row r="83" spans="26:51">
      <c r="Z83" s="100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101"/>
      <c r="AO83" s="101"/>
      <c r="AP83" s="101"/>
      <c r="AQ83" s="101"/>
      <c r="AR83" s="101"/>
      <c r="AS83" s="101"/>
      <c r="AT83" s="101"/>
      <c r="AU83" s="101"/>
      <c r="AV83" s="101"/>
      <c r="AW83" s="101"/>
      <c r="AX83" s="101"/>
      <c r="AY83" s="101"/>
    </row>
    <row r="84" spans="26:51">
      <c r="Z84" s="100"/>
      <c r="AA84" s="101"/>
      <c r="AB84" s="101"/>
      <c r="AC84" s="101"/>
      <c r="AD84" s="101"/>
      <c r="AE84" s="101"/>
      <c r="AF84" s="101"/>
      <c r="AG84" s="101"/>
      <c r="AH84" s="101"/>
      <c r="AI84" s="101"/>
      <c r="AJ84" s="101"/>
      <c r="AK84" s="101"/>
      <c r="AL84" s="101"/>
      <c r="AM84" s="101"/>
      <c r="AN84" s="101"/>
      <c r="AO84" s="101"/>
      <c r="AP84" s="101"/>
      <c r="AQ84" s="101"/>
      <c r="AR84" s="101"/>
      <c r="AS84" s="101"/>
      <c r="AT84" s="101"/>
      <c r="AU84" s="101"/>
      <c r="AV84" s="101"/>
      <c r="AW84" s="101"/>
      <c r="AX84" s="101"/>
      <c r="AY84" s="101"/>
    </row>
    <row r="85" spans="26:51">
      <c r="Z85" s="100"/>
      <c r="AA85" s="101"/>
      <c r="AB85" s="101"/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  <c r="AM85" s="101"/>
      <c r="AN85" s="101"/>
      <c r="AO85" s="101"/>
      <c r="AP85" s="101"/>
      <c r="AQ85" s="101"/>
      <c r="AR85" s="101"/>
      <c r="AS85" s="101"/>
      <c r="AT85" s="101"/>
      <c r="AU85" s="101"/>
      <c r="AV85" s="101"/>
      <c r="AW85" s="101"/>
      <c r="AX85" s="101"/>
      <c r="AY85" s="101"/>
    </row>
    <row r="86" spans="26:51">
      <c r="Z86" s="100"/>
      <c r="AA86" s="101"/>
      <c r="AB86" s="101"/>
      <c r="AC86" s="101"/>
      <c r="AD86" s="101"/>
      <c r="AE86" s="101"/>
      <c r="AF86" s="101"/>
      <c r="AG86" s="101"/>
      <c r="AH86" s="101"/>
      <c r="AI86" s="101"/>
      <c r="AJ86" s="101"/>
      <c r="AK86" s="101"/>
      <c r="AL86" s="101"/>
      <c r="AM86" s="101"/>
      <c r="AN86" s="101"/>
      <c r="AO86" s="101"/>
      <c r="AP86" s="101"/>
      <c r="AQ86" s="101"/>
      <c r="AR86" s="101"/>
      <c r="AS86" s="101"/>
      <c r="AT86" s="101"/>
      <c r="AU86" s="101"/>
      <c r="AV86" s="101"/>
      <c r="AW86" s="101"/>
      <c r="AX86" s="101"/>
      <c r="AY86" s="101"/>
    </row>
    <row r="87" spans="26:51">
      <c r="Z87" s="100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01"/>
      <c r="AO87" s="101"/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</row>
    <row r="88" spans="26:51">
      <c r="Z88" s="100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101"/>
      <c r="AO88" s="101"/>
      <c r="AP88" s="101"/>
      <c r="AQ88" s="101"/>
      <c r="AR88" s="101"/>
      <c r="AS88" s="101"/>
      <c r="AT88" s="101"/>
      <c r="AU88" s="101"/>
      <c r="AV88" s="101"/>
      <c r="AW88" s="101"/>
      <c r="AX88" s="101"/>
      <c r="AY88" s="101"/>
    </row>
    <row r="89" spans="26:51">
      <c r="Z89" s="100"/>
      <c r="AA89" s="101"/>
      <c r="AB89" s="101"/>
      <c r="AC89" s="101"/>
      <c r="AD89" s="101"/>
      <c r="AE89" s="101"/>
      <c r="AF89" s="101"/>
      <c r="AG89" s="101"/>
      <c r="AH89" s="101"/>
      <c r="AI89" s="101"/>
      <c r="AJ89" s="101"/>
      <c r="AK89" s="101"/>
      <c r="AL89" s="101"/>
      <c r="AM89" s="101"/>
      <c r="AN89" s="101"/>
      <c r="AO89" s="101"/>
      <c r="AP89" s="101"/>
      <c r="AQ89" s="101"/>
      <c r="AR89" s="101"/>
      <c r="AS89" s="101"/>
      <c r="AT89" s="101"/>
      <c r="AU89" s="101"/>
      <c r="AV89" s="101"/>
      <c r="AW89" s="101"/>
      <c r="AX89" s="101"/>
      <c r="AY89" s="101"/>
    </row>
    <row r="90" spans="26:51">
      <c r="Z90" s="100"/>
      <c r="AA90" s="101"/>
      <c r="AB90" s="101"/>
      <c r="AC90" s="101"/>
      <c r="AD90" s="101"/>
      <c r="AE90" s="101"/>
      <c r="AF90" s="101"/>
      <c r="AG90" s="101"/>
      <c r="AH90" s="101"/>
      <c r="AI90" s="101"/>
      <c r="AJ90" s="101"/>
      <c r="AK90" s="101"/>
      <c r="AL90" s="101"/>
      <c r="AM90" s="101"/>
      <c r="AN90" s="101"/>
      <c r="AO90" s="101"/>
      <c r="AP90" s="101"/>
      <c r="AQ90" s="101"/>
      <c r="AR90" s="101"/>
      <c r="AS90" s="101"/>
      <c r="AT90" s="101"/>
      <c r="AU90" s="101"/>
      <c r="AV90" s="101"/>
      <c r="AW90" s="101"/>
      <c r="AX90" s="101"/>
      <c r="AY90" s="101"/>
    </row>
    <row r="91" spans="26:51">
      <c r="Z91" s="100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101"/>
      <c r="AO91" s="101"/>
      <c r="AP91" s="101"/>
      <c r="AQ91" s="101"/>
      <c r="AR91" s="101"/>
      <c r="AS91" s="101"/>
      <c r="AT91" s="101"/>
      <c r="AU91" s="101"/>
      <c r="AV91" s="101"/>
      <c r="AW91" s="101"/>
      <c r="AX91" s="101"/>
      <c r="AY91" s="101"/>
    </row>
    <row r="92" spans="26:51">
      <c r="Z92" s="100"/>
      <c r="AA92" s="101"/>
      <c r="AB92" s="101"/>
      <c r="AC92" s="101"/>
      <c r="AD92" s="101"/>
      <c r="AE92" s="101"/>
      <c r="AF92" s="101"/>
      <c r="AG92" s="101"/>
      <c r="AH92" s="101"/>
      <c r="AI92" s="101"/>
      <c r="AJ92" s="101"/>
      <c r="AK92" s="101"/>
      <c r="AL92" s="101"/>
      <c r="AM92" s="101"/>
      <c r="AN92" s="101"/>
      <c r="AO92" s="101"/>
      <c r="AP92" s="101"/>
      <c r="AQ92" s="101"/>
      <c r="AR92" s="101"/>
      <c r="AS92" s="101"/>
      <c r="AT92" s="101"/>
      <c r="AU92" s="101"/>
      <c r="AV92" s="101"/>
      <c r="AW92" s="101"/>
      <c r="AX92" s="101"/>
      <c r="AY92" s="101"/>
    </row>
    <row r="93" spans="26:51">
      <c r="Z93" s="100"/>
      <c r="AA93" s="101"/>
      <c r="AB93" s="101"/>
      <c r="AC93" s="101"/>
      <c r="AD93" s="101"/>
      <c r="AE93" s="101"/>
      <c r="AF93" s="101"/>
      <c r="AG93" s="101"/>
      <c r="AH93" s="101"/>
      <c r="AI93" s="101"/>
      <c r="AJ93" s="101"/>
      <c r="AK93" s="101"/>
      <c r="AL93" s="101"/>
      <c r="AM93" s="101"/>
      <c r="AN93" s="101"/>
      <c r="AO93" s="101"/>
      <c r="AP93" s="101"/>
      <c r="AQ93" s="101"/>
      <c r="AR93" s="101"/>
      <c r="AS93" s="101"/>
      <c r="AT93" s="101"/>
      <c r="AU93" s="101"/>
      <c r="AV93" s="101"/>
      <c r="AW93" s="101"/>
      <c r="AX93" s="101"/>
      <c r="AY93" s="101"/>
    </row>
    <row r="94" spans="26:51">
      <c r="Z94" s="100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101"/>
      <c r="AO94" s="101"/>
      <c r="AP94" s="101"/>
      <c r="AQ94" s="101"/>
      <c r="AR94" s="101"/>
      <c r="AS94" s="101"/>
      <c r="AT94" s="101"/>
      <c r="AU94" s="101"/>
      <c r="AV94" s="101"/>
      <c r="AW94" s="101"/>
      <c r="AX94" s="101"/>
      <c r="AY94" s="101"/>
    </row>
    <row r="95" spans="26:51">
      <c r="Z95" s="100"/>
      <c r="AA95" s="101"/>
      <c r="AB95" s="101"/>
      <c r="AC95" s="101"/>
      <c r="AD95" s="101"/>
      <c r="AE95" s="101"/>
      <c r="AF95" s="101"/>
      <c r="AG95" s="101"/>
      <c r="AH95" s="101"/>
      <c r="AI95" s="101"/>
      <c r="AJ95" s="101"/>
      <c r="AK95" s="101"/>
      <c r="AL95" s="101"/>
      <c r="AM95" s="101"/>
      <c r="AN95" s="101"/>
      <c r="AO95" s="101"/>
      <c r="AP95" s="101"/>
      <c r="AQ95" s="101"/>
      <c r="AR95" s="101"/>
      <c r="AS95" s="101"/>
      <c r="AT95" s="101"/>
      <c r="AU95" s="101"/>
      <c r="AV95" s="101"/>
      <c r="AW95" s="101"/>
      <c r="AX95" s="101"/>
      <c r="AY95" s="101"/>
    </row>
    <row r="96" spans="26:51">
      <c r="Z96" s="100"/>
      <c r="AA96" s="101"/>
      <c r="AB96" s="101"/>
      <c r="AC96" s="101"/>
      <c r="AD96" s="101"/>
      <c r="AE96" s="101"/>
      <c r="AF96" s="101"/>
      <c r="AG96" s="101"/>
      <c r="AH96" s="101"/>
      <c r="AI96" s="101"/>
      <c r="AJ96" s="101"/>
      <c r="AK96" s="101"/>
      <c r="AL96" s="101"/>
      <c r="AM96" s="101"/>
      <c r="AN96" s="101"/>
      <c r="AO96" s="101"/>
      <c r="AP96" s="101"/>
      <c r="AQ96" s="101"/>
      <c r="AR96" s="101"/>
      <c r="AS96" s="101"/>
      <c r="AT96" s="101"/>
      <c r="AU96" s="101"/>
      <c r="AV96" s="101"/>
      <c r="AW96" s="101"/>
      <c r="AX96" s="101"/>
      <c r="AY96" s="101"/>
    </row>
    <row r="97" spans="7:55">
      <c r="Z97" s="100"/>
      <c r="AA97" s="101"/>
      <c r="AB97" s="101"/>
      <c r="AC97" s="101"/>
      <c r="AD97" s="101"/>
      <c r="AE97" s="101"/>
      <c r="AF97" s="101"/>
      <c r="AG97" s="101"/>
      <c r="AH97" s="101"/>
      <c r="AI97" s="101"/>
      <c r="AJ97" s="101"/>
      <c r="AK97" s="101"/>
      <c r="AL97" s="101"/>
      <c r="AM97" s="101"/>
      <c r="AN97" s="101"/>
      <c r="AO97" s="101"/>
      <c r="AP97" s="101"/>
      <c r="AQ97" s="101"/>
      <c r="AR97" s="101"/>
      <c r="AS97" s="101"/>
      <c r="AT97" s="101"/>
      <c r="AU97" s="101"/>
      <c r="AV97" s="101"/>
      <c r="AW97" s="101"/>
      <c r="AX97" s="101"/>
      <c r="AY97" s="101"/>
      <c r="BA97" s="98"/>
    </row>
    <row r="98" spans="7:55">
      <c r="Z98" s="100"/>
      <c r="AA98" s="101"/>
      <c r="AB98" s="101"/>
      <c r="AC98" s="101"/>
      <c r="AD98" s="101"/>
      <c r="AE98" s="101"/>
      <c r="AF98" s="101"/>
      <c r="AG98" s="101"/>
      <c r="AH98" s="101"/>
      <c r="AI98" s="101"/>
      <c r="AJ98" s="101"/>
      <c r="AK98" s="101"/>
      <c r="AL98" s="101"/>
      <c r="AM98" s="101"/>
      <c r="AN98" s="101"/>
      <c r="AO98" s="101"/>
      <c r="AP98" s="101"/>
      <c r="AQ98" s="101"/>
      <c r="AR98" s="101"/>
      <c r="AS98" s="101"/>
      <c r="AT98" s="101"/>
      <c r="AU98" s="101"/>
      <c r="AV98" s="101"/>
      <c r="AW98" s="101"/>
      <c r="AX98" s="101"/>
      <c r="AY98" s="101"/>
      <c r="BA98" s="98"/>
    </row>
    <row r="99" spans="7:55">
      <c r="Z99" s="100"/>
      <c r="AA99" s="101"/>
      <c r="AB99" s="101"/>
      <c r="AC99" s="101"/>
      <c r="AD99" s="101"/>
      <c r="AE99" s="101"/>
      <c r="AF99" s="101"/>
      <c r="AG99" s="101"/>
      <c r="AH99" s="101"/>
      <c r="AI99" s="101"/>
      <c r="AJ99" s="101"/>
      <c r="AK99" s="101"/>
      <c r="AL99" s="101"/>
      <c r="AM99" s="101"/>
      <c r="AN99" s="101"/>
      <c r="AO99" s="101"/>
      <c r="AP99" s="101"/>
      <c r="AQ99" s="101"/>
      <c r="AR99" s="101"/>
      <c r="AS99" s="101"/>
      <c r="AT99" s="101"/>
      <c r="AU99" s="101"/>
      <c r="AV99" s="101"/>
      <c r="AW99" s="101"/>
      <c r="AX99" s="101"/>
      <c r="AY99" s="101"/>
      <c r="BA99" s="98"/>
    </row>
    <row r="100" spans="7:55">
      <c r="Z100" s="100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101"/>
      <c r="AO100" s="101"/>
      <c r="AP100" s="101"/>
      <c r="AQ100" s="101"/>
      <c r="AR100" s="101"/>
      <c r="AS100" s="101"/>
      <c r="AT100" s="101"/>
      <c r="AU100" s="101"/>
      <c r="AV100" s="101"/>
      <c r="AW100" s="101"/>
      <c r="AX100" s="101"/>
      <c r="AY100" s="101"/>
      <c r="BA100" s="98"/>
    </row>
    <row r="101" spans="7:55">
      <c r="Z101" s="100"/>
      <c r="AA101" s="101"/>
      <c r="AB101" s="101"/>
      <c r="AC101" s="101"/>
      <c r="AD101" s="101"/>
      <c r="AE101" s="101"/>
      <c r="AF101" s="101"/>
      <c r="AG101" s="101"/>
      <c r="AH101" s="101"/>
      <c r="AI101" s="101"/>
      <c r="AJ101" s="101"/>
      <c r="AK101" s="101"/>
      <c r="AL101" s="101"/>
      <c r="AM101" s="101"/>
      <c r="AN101" s="101"/>
      <c r="AO101" s="101"/>
      <c r="AP101" s="101"/>
      <c r="AQ101" s="101"/>
      <c r="AR101" s="101"/>
      <c r="AS101" s="101"/>
      <c r="AT101" s="101"/>
      <c r="AU101" s="101"/>
      <c r="AV101" s="101"/>
      <c r="AW101" s="101"/>
      <c r="AX101" s="101"/>
      <c r="AY101" s="101"/>
      <c r="BA101" s="98"/>
    </row>
    <row r="102" spans="7:55">
      <c r="Z102" s="100"/>
      <c r="AA102" s="101"/>
      <c r="AB102" s="101"/>
      <c r="AC102" s="101"/>
      <c r="AD102" s="101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1"/>
      <c r="AP102" s="101"/>
      <c r="AQ102" s="101"/>
      <c r="AR102" s="101"/>
      <c r="AS102" s="101"/>
      <c r="AT102" s="101"/>
      <c r="AU102" s="101"/>
      <c r="AV102" s="101"/>
      <c r="AW102" s="101"/>
      <c r="AX102" s="101"/>
      <c r="AY102" s="101"/>
      <c r="BA102" s="98"/>
    </row>
    <row r="103" spans="7:55">
      <c r="Z103" s="100"/>
      <c r="AA103" s="101"/>
      <c r="AB103" s="101"/>
      <c r="AC103" s="101"/>
      <c r="AD103" s="101"/>
      <c r="AE103" s="101"/>
      <c r="AF103" s="101"/>
      <c r="AG103" s="101"/>
      <c r="AH103" s="101"/>
      <c r="AI103" s="101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01"/>
      <c r="AT103" s="101"/>
      <c r="AU103" s="101"/>
      <c r="AV103" s="101"/>
      <c r="AW103" s="101"/>
      <c r="AX103" s="101"/>
      <c r="AY103" s="101"/>
      <c r="BA103" s="98"/>
      <c r="BB103" s="98"/>
    </row>
    <row r="104" spans="7:55">
      <c r="Z104" s="100"/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1"/>
      <c r="AP104" s="101"/>
      <c r="AQ104" s="101"/>
      <c r="AR104" s="101"/>
      <c r="AS104" s="101"/>
      <c r="AT104" s="101"/>
      <c r="AU104" s="101"/>
      <c r="AV104" s="101"/>
      <c r="AW104" s="101"/>
      <c r="AX104" s="101"/>
      <c r="AY104" s="101"/>
      <c r="BA104" s="98"/>
      <c r="BB104" s="98"/>
    </row>
    <row r="105" spans="7:55">
      <c r="Z105" s="100"/>
      <c r="AA105" s="101"/>
      <c r="AB105" s="101"/>
      <c r="AC105" s="101"/>
      <c r="AD105" s="101"/>
      <c r="AE105" s="101"/>
      <c r="AF105" s="101"/>
      <c r="AG105" s="101"/>
      <c r="AH105" s="101"/>
      <c r="AI105" s="101"/>
      <c r="AJ105" s="101"/>
      <c r="AK105" s="101"/>
      <c r="AL105" s="101"/>
      <c r="AM105" s="101"/>
      <c r="AN105" s="101"/>
      <c r="AO105" s="101"/>
      <c r="AP105" s="101"/>
      <c r="AQ105" s="101"/>
      <c r="AR105" s="101"/>
      <c r="AS105" s="101"/>
      <c r="AT105" s="101"/>
      <c r="AU105" s="101"/>
      <c r="AV105" s="101"/>
      <c r="AW105" s="101"/>
      <c r="AX105" s="101"/>
      <c r="AY105" s="101"/>
      <c r="BA105" s="98"/>
      <c r="BB105" s="98"/>
      <c r="BC105" s="98"/>
    </row>
    <row r="106" spans="7:55" s="98" customFormat="1">
      <c r="G106" s="21"/>
      <c r="H106" s="21"/>
      <c r="Q106" s="12"/>
      <c r="R106" s="12"/>
      <c r="S106" s="12"/>
      <c r="T106" s="12"/>
      <c r="U106" s="12"/>
      <c r="V106" s="12"/>
      <c r="W106" s="12"/>
      <c r="X106" s="14"/>
      <c r="Y106" s="12"/>
      <c r="Z106" s="100"/>
      <c r="AA106" s="101"/>
      <c r="AB106" s="101"/>
      <c r="AC106" s="101"/>
      <c r="AD106" s="101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1"/>
      <c r="AP106" s="101"/>
      <c r="AQ106" s="101"/>
      <c r="AR106" s="101"/>
      <c r="AS106" s="101"/>
      <c r="AT106" s="101"/>
      <c r="AU106" s="101"/>
      <c r="AV106" s="101"/>
      <c r="AW106" s="101"/>
      <c r="AX106" s="101"/>
      <c r="AY106" s="101"/>
      <c r="AZ106" s="111"/>
    </row>
    <row r="107" spans="7:55" s="98" customFormat="1">
      <c r="G107" s="21"/>
      <c r="H107" s="21"/>
      <c r="Q107" s="12"/>
      <c r="R107" s="12"/>
      <c r="S107" s="12"/>
      <c r="T107" s="12"/>
      <c r="U107" s="12"/>
      <c r="V107" s="12"/>
      <c r="W107" s="12"/>
      <c r="X107" s="14"/>
      <c r="Y107" s="12"/>
      <c r="Z107" s="104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5"/>
      <c r="AP107" s="105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11"/>
    </row>
    <row r="108" spans="7:55" s="98" customFormat="1">
      <c r="G108" s="21"/>
      <c r="H108" s="21"/>
      <c r="Q108" s="12"/>
      <c r="R108" s="12"/>
      <c r="S108" s="12"/>
      <c r="T108" s="12"/>
      <c r="U108" s="12"/>
      <c r="V108" s="12"/>
      <c r="W108" s="12"/>
      <c r="X108" s="14"/>
      <c r="Y108" s="12"/>
      <c r="Z108" s="104"/>
      <c r="AA108" s="105"/>
      <c r="AB108" s="105"/>
      <c r="AC108" s="105"/>
      <c r="AD108" s="105"/>
      <c r="AE108" s="105"/>
      <c r="AF108" s="105"/>
      <c r="AG108" s="105"/>
      <c r="AH108" s="105"/>
      <c r="AI108" s="105"/>
      <c r="AJ108" s="105"/>
      <c r="AK108" s="105"/>
      <c r="AL108" s="105"/>
      <c r="AM108" s="105"/>
      <c r="AN108" s="105"/>
      <c r="AO108" s="105"/>
      <c r="AP108" s="105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11"/>
    </row>
    <row r="109" spans="7:55" s="98" customFormat="1">
      <c r="G109" s="21"/>
      <c r="H109" s="21"/>
      <c r="Q109" s="12"/>
      <c r="R109" s="12"/>
      <c r="S109" s="12"/>
      <c r="T109" s="12"/>
      <c r="U109" s="12"/>
      <c r="V109" s="12"/>
      <c r="W109" s="12"/>
      <c r="X109" s="14"/>
      <c r="Y109" s="12"/>
      <c r="Z109" s="104"/>
      <c r="AA109" s="105"/>
      <c r="AB109" s="105"/>
      <c r="AC109" s="105"/>
      <c r="AD109" s="105"/>
      <c r="AE109" s="105"/>
      <c r="AF109" s="105"/>
      <c r="AG109" s="105"/>
      <c r="AH109" s="105"/>
      <c r="AI109" s="105"/>
      <c r="AJ109" s="105"/>
      <c r="AK109" s="105"/>
      <c r="AL109" s="105"/>
      <c r="AM109" s="105"/>
      <c r="AN109" s="105"/>
      <c r="AO109" s="105"/>
      <c r="AP109" s="105"/>
      <c r="AQ109" s="105"/>
      <c r="AR109" s="105"/>
      <c r="AS109" s="105"/>
      <c r="AT109" s="105"/>
      <c r="AU109" s="105"/>
      <c r="AV109" s="105"/>
      <c r="AW109" s="105"/>
      <c r="AX109" s="105"/>
      <c r="AY109" s="105"/>
      <c r="AZ109" s="111"/>
    </row>
    <row r="110" spans="7:55" s="98" customFormat="1">
      <c r="G110" s="21"/>
      <c r="H110" s="21"/>
      <c r="Q110" s="12"/>
      <c r="R110" s="12"/>
      <c r="S110" s="12"/>
      <c r="T110" s="12"/>
      <c r="U110" s="12"/>
      <c r="V110" s="12"/>
      <c r="W110" s="12"/>
      <c r="X110" s="14"/>
      <c r="Y110" s="12"/>
      <c r="Z110" s="104"/>
      <c r="AA110" s="105"/>
      <c r="AB110" s="105"/>
      <c r="AC110" s="105"/>
      <c r="AD110" s="105"/>
      <c r="AE110" s="105"/>
      <c r="AF110" s="105"/>
      <c r="AG110" s="105"/>
      <c r="AH110" s="105"/>
      <c r="AI110" s="105"/>
      <c r="AJ110" s="105"/>
      <c r="AK110" s="105"/>
      <c r="AL110" s="105"/>
      <c r="AM110" s="105"/>
      <c r="AN110" s="105"/>
      <c r="AO110" s="105"/>
      <c r="AP110" s="105"/>
      <c r="AQ110" s="105"/>
      <c r="AR110" s="105"/>
      <c r="AS110" s="105"/>
      <c r="AT110" s="105"/>
      <c r="AU110" s="105"/>
      <c r="AV110" s="105"/>
      <c r="AW110" s="105"/>
      <c r="AX110" s="105"/>
      <c r="AY110" s="105"/>
      <c r="AZ110" s="111"/>
    </row>
    <row r="111" spans="7:55" s="98" customFormat="1">
      <c r="G111" s="21"/>
      <c r="H111" s="21"/>
      <c r="Q111" s="12"/>
      <c r="R111" s="12"/>
      <c r="S111" s="12"/>
      <c r="T111" s="12"/>
      <c r="U111" s="12"/>
      <c r="V111" s="12"/>
      <c r="W111" s="12"/>
      <c r="X111" s="14"/>
      <c r="Y111" s="12"/>
      <c r="Z111" s="104"/>
      <c r="AA111" s="105"/>
      <c r="AB111" s="105"/>
      <c r="AC111" s="105"/>
      <c r="AD111" s="105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5"/>
      <c r="AP111" s="105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11"/>
    </row>
    <row r="112" spans="7:55" s="98" customFormat="1">
      <c r="G112" s="21"/>
      <c r="H112" s="21"/>
      <c r="Q112" s="12"/>
      <c r="R112" s="12"/>
      <c r="S112" s="12"/>
      <c r="T112" s="12"/>
      <c r="U112" s="12"/>
      <c r="V112" s="12"/>
      <c r="W112" s="12"/>
      <c r="X112" s="14"/>
      <c r="Y112" s="12"/>
      <c r="Z112" s="104"/>
      <c r="AA112" s="105"/>
      <c r="AB112" s="105"/>
      <c r="AC112" s="105"/>
      <c r="AD112" s="105"/>
      <c r="AE112" s="105"/>
      <c r="AF112" s="105"/>
      <c r="AG112" s="105"/>
      <c r="AH112" s="105"/>
      <c r="AI112" s="105"/>
      <c r="AJ112" s="105"/>
      <c r="AK112" s="105"/>
      <c r="AL112" s="105"/>
      <c r="AM112" s="105"/>
      <c r="AN112" s="105"/>
      <c r="AO112" s="105"/>
      <c r="AP112" s="105"/>
      <c r="AQ112" s="105"/>
      <c r="AR112" s="105"/>
      <c r="AS112" s="105"/>
      <c r="AT112" s="105"/>
      <c r="AU112" s="105"/>
      <c r="AV112" s="105"/>
      <c r="AW112" s="105"/>
      <c r="AX112" s="105"/>
      <c r="AY112" s="105"/>
      <c r="AZ112" s="111"/>
      <c r="BA112" s="9"/>
    </row>
    <row r="113" spans="7:55" s="98" customFormat="1">
      <c r="G113" s="21"/>
      <c r="H113" s="21"/>
      <c r="Q113" s="12"/>
      <c r="R113" s="12"/>
      <c r="S113" s="12"/>
      <c r="T113" s="12"/>
      <c r="U113" s="12"/>
      <c r="V113" s="12"/>
      <c r="W113" s="12"/>
      <c r="X113" s="14"/>
      <c r="Y113" s="12"/>
      <c r="Z113" s="104"/>
      <c r="AA113" s="105"/>
      <c r="AB113" s="105"/>
      <c r="AC113" s="105"/>
      <c r="AD113" s="105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5"/>
      <c r="AP113" s="105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11"/>
      <c r="BA113" s="9"/>
    </row>
    <row r="114" spans="7:55" s="98" customFormat="1">
      <c r="G114" s="21"/>
      <c r="H114" s="21"/>
      <c r="Q114" s="12"/>
      <c r="R114" s="12"/>
      <c r="S114" s="12"/>
      <c r="T114" s="12"/>
      <c r="U114" s="12"/>
      <c r="V114" s="12"/>
      <c r="W114" s="12"/>
      <c r="X114" s="14"/>
      <c r="Y114" s="12"/>
      <c r="Z114" s="104"/>
      <c r="AA114" s="105"/>
      <c r="AB114" s="105"/>
      <c r="AC114" s="105"/>
      <c r="AD114" s="105"/>
      <c r="AE114" s="105"/>
      <c r="AF114" s="105"/>
      <c r="AG114" s="105"/>
      <c r="AH114" s="105"/>
      <c r="AI114" s="105"/>
      <c r="AJ114" s="105"/>
      <c r="AK114" s="105"/>
      <c r="AL114" s="105"/>
      <c r="AM114" s="105"/>
      <c r="AN114" s="105"/>
      <c r="AO114" s="105"/>
      <c r="AP114" s="105"/>
      <c r="AQ114" s="105"/>
      <c r="AR114" s="105"/>
      <c r="AS114" s="105"/>
      <c r="AT114" s="105"/>
      <c r="AU114" s="105"/>
      <c r="AV114" s="105"/>
      <c r="AW114" s="105"/>
      <c r="AX114" s="105"/>
      <c r="AY114" s="105"/>
      <c r="AZ114" s="111"/>
      <c r="BA114" s="9"/>
    </row>
    <row r="115" spans="7:55" s="98" customFormat="1">
      <c r="G115" s="21"/>
      <c r="H115" s="21"/>
      <c r="Q115" s="12"/>
      <c r="R115" s="12"/>
      <c r="S115" s="12"/>
      <c r="T115" s="12"/>
      <c r="U115" s="12"/>
      <c r="V115" s="12"/>
      <c r="W115" s="12"/>
      <c r="X115" s="14"/>
      <c r="Y115" s="12"/>
      <c r="Z115" s="104"/>
      <c r="AA115" s="105"/>
      <c r="AB115" s="105"/>
      <c r="AC115" s="105"/>
      <c r="AD115" s="105"/>
      <c r="AE115" s="105"/>
      <c r="AF115" s="105"/>
      <c r="AG115" s="105"/>
      <c r="AH115" s="105"/>
      <c r="AI115" s="105"/>
      <c r="AJ115" s="105"/>
      <c r="AK115" s="105"/>
      <c r="AL115" s="105"/>
      <c r="AM115" s="105"/>
      <c r="AN115" s="105"/>
      <c r="AO115" s="105"/>
      <c r="AP115" s="105"/>
      <c r="AQ115" s="105"/>
      <c r="AR115" s="105"/>
      <c r="AS115" s="105"/>
      <c r="AT115" s="105"/>
      <c r="AU115" s="105"/>
      <c r="AV115" s="105"/>
      <c r="AW115" s="105"/>
      <c r="AX115" s="105"/>
      <c r="AY115" s="105"/>
      <c r="AZ115" s="111"/>
      <c r="BA115" s="9"/>
    </row>
    <row r="116" spans="7:55" s="98" customFormat="1">
      <c r="G116" s="21"/>
      <c r="H116" s="21"/>
      <c r="Q116" s="12"/>
      <c r="R116" s="12"/>
      <c r="S116" s="12"/>
      <c r="T116" s="12"/>
      <c r="U116" s="12"/>
      <c r="V116" s="12"/>
      <c r="W116" s="12"/>
      <c r="X116" s="14"/>
      <c r="Y116" s="12"/>
      <c r="Z116" s="104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11"/>
      <c r="BA116" s="9"/>
    </row>
    <row r="117" spans="7:55" s="98" customFormat="1">
      <c r="G117" s="21"/>
      <c r="H117" s="21"/>
      <c r="Q117" s="12"/>
      <c r="R117" s="12"/>
      <c r="S117" s="12"/>
      <c r="T117" s="12"/>
      <c r="U117" s="12"/>
      <c r="V117" s="12"/>
      <c r="W117" s="12"/>
      <c r="X117" s="14"/>
      <c r="Y117" s="12"/>
      <c r="Z117" s="104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11"/>
      <c r="BA117" s="9"/>
    </row>
    <row r="118" spans="7:55" s="98" customFormat="1">
      <c r="G118" s="21"/>
      <c r="H118" s="21"/>
      <c r="Q118" s="12"/>
      <c r="R118" s="12"/>
      <c r="S118" s="12"/>
      <c r="T118" s="12"/>
      <c r="U118" s="12"/>
      <c r="V118" s="12"/>
      <c r="W118" s="12"/>
      <c r="X118" s="14"/>
      <c r="Y118" s="12"/>
      <c r="Z118" s="104"/>
      <c r="AA118" s="105"/>
      <c r="AB118" s="105"/>
      <c r="AC118" s="105"/>
      <c r="AD118" s="105"/>
      <c r="AE118" s="105"/>
      <c r="AF118" s="105"/>
      <c r="AG118" s="105"/>
      <c r="AH118" s="105"/>
      <c r="AI118" s="105"/>
      <c r="AJ118" s="105"/>
      <c r="AK118" s="105"/>
      <c r="AL118" s="105"/>
      <c r="AM118" s="105"/>
      <c r="AN118" s="105"/>
      <c r="AO118" s="105"/>
      <c r="AP118" s="105"/>
      <c r="AQ118" s="105"/>
      <c r="AR118" s="105"/>
      <c r="AS118" s="105"/>
      <c r="AT118" s="105"/>
      <c r="AU118" s="105"/>
      <c r="AV118" s="105"/>
      <c r="AW118" s="105"/>
      <c r="AX118" s="105"/>
      <c r="AY118" s="105"/>
      <c r="AZ118" s="111"/>
      <c r="BA118" s="9"/>
      <c r="BB118" s="9"/>
    </row>
    <row r="119" spans="7:55" s="98" customFormat="1">
      <c r="G119" s="21"/>
      <c r="H119" s="21"/>
      <c r="Q119" s="12"/>
      <c r="R119" s="12"/>
      <c r="S119" s="12"/>
      <c r="T119" s="12"/>
      <c r="U119" s="12"/>
      <c r="V119" s="12"/>
      <c r="W119" s="12"/>
      <c r="X119" s="14"/>
      <c r="Y119" s="12"/>
      <c r="Z119" s="104"/>
      <c r="AA119" s="105"/>
      <c r="AB119" s="105"/>
      <c r="AC119" s="105"/>
      <c r="AD119" s="105"/>
      <c r="AE119" s="105"/>
      <c r="AF119" s="105"/>
      <c r="AG119" s="105"/>
      <c r="AH119" s="105"/>
      <c r="AI119" s="105"/>
      <c r="AJ119" s="105"/>
      <c r="AK119" s="105"/>
      <c r="AL119" s="105"/>
      <c r="AM119" s="105"/>
      <c r="AN119" s="105"/>
      <c r="AO119" s="105"/>
      <c r="AP119" s="105"/>
      <c r="AQ119" s="105"/>
      <c r="AR119" s="105"/>
      <c r="AS119" s="105"/>
      <c r="AT119" s="105"/>
      <c r="AU119" s="105"/>
      <c r="AV119" s="105"/>
      <c r="AW119" s="105"/>
      <c r="AX119" s="105"/>
      <c r="AY119" s="105"/>
      <c r="AZ119" s="111"/>
      <c r="BA119" s="9"/>
      <c r="BB119" s="9"/>
    </row>
    <row r="120" spans="7:55" s="98" customFormat="1">
      <c r="G120" s="21"/>
      <c r="H120" s="21"/>
      <c r="Q120" s="12"/>
      <c r="R120" s="12"/>
      <c r="S120" s="12"/>
      <c r="T120" s="12"/>
      <c r="U120" s="12"/>
      <c r="V120" s="12"/>
      <c r="W120" s="12"/>
      <c r="X120" s="14"/>
      <c r="Y120" s="12"/>
      <c r="Z120" s="104"/>
      <c r="AA120" s="105"/>
      <c r="AB120" s="105"/>
      <c r="AC120" s="105"/>
      <c r="AD120" s="105"/>
      <c r="AE120" s="105"/>
      <c r="AF120" s="105"/>
      <c r="AG120" s="105"/>
      <c r="AH120" s="105"/>
      <c r="AI120" s="105"/>
      <c r="AJ120" s="105"/>
      <c r="AK120" s="105"/>
      <c r="AL120" s="105"/>
      <c r="AM120" s="105"/>
      <c r="AN120" s="105"/>
      <c r="AO120" s="105"/>
      <c r="AP120" s="105"/>
      <c r="AQ120" s="105"/>
      <c r="AR120" s="105"/>
      <c r="AS120" s="105"/>
      <c r="AT120" s="105"/>
      <c r="AU120" s="105"/>
      <c r="AV120" s="105"/>
      <c r="AW120" s="105"/>
      <c r="AX120" s="105"/>
      <c r="AY120" s="105"/>
      <c r="AZ120" s="111"/>
      <c r="BA120" s="9"/>
      <c r="BB120" s="9"/>
      <c r="BC120" s="9"/>
    </row>
  </sheetData>
  <mergeCells count="7">
    <mergeCell ref="V10:V14"/>
    <mergeCell ref="W10:W14"/>
    <mergeCell ref="J6:K6"/>
    <mergeCell ref="J7:K7"/>
    <mergeCell ref="J8:K8"/>
    <mergeCell ref="U10:U14"/>
    <mergeCell ref="T8:T14"/>
  </mergeCells>
  <phoneticPr fontId="10" type="noConversion"/>
  <pageMargins left="0.75000000000000011" right="0.75000000000000011" top="1" bottom="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K10"/>
  <sheetViews>
    <sheetView workbookViewId="0">
      <selection activeCell="A3" sqref="A3"/>
    </sheetView>
  </sheetViews>
  <sheetFormatPr baseColWidth="10" defaultRowHeight="12"/>
  <cols>
    <col min="1" max="1" width="6.33203125" bestFit="1" customWidth="1"/>
    <col min="2" max="2" width="3.5" bestFit="1" customWidth="1"/>
    <col min="3" max="4" width="3.1640625" bestFit="1" customWidth="1"/>
    <col min="5" max="5" width="4" bestFit="1" customWidth="1"/>
    <col min="6" max="6" width="9.6640625" bestFit="1" customWidth="1"/>
    <col min="7" max="7" width="9.1640625" bestFit="1" customWidth="1"/>
    <col min="8" max="8" width="11.5" bestFit="1" customWidth="1"/>
    <col min="9" max="9" width="12.1640625" bestFit="1" customWidth="1"/>
    <col min="10" max="10" width="11.1640625" bestFit="1" customWidth="1"/>
    <col min="11" max="11" width="9.5" bestFit="1" customWidth="1"/>
  </cols>
  <sheetData>
    <row r="1" spans="1:11">
      <c r="A1" t="s">
        <v>43</v>
      </c>
      <c r="B1" t="s">
        <v>47</v>
      </c>
      <c r="C1" t="s">
        <v>44</v>
      </c>
      <c r="D1" t="s">
        <v>45</v>
      </c>
      <c r="E1" t="s">
        <v>46</v>
      </c>
      <c r="F1" t="s">
        <v>125</v>
      </c>
      <c r="G1" t="s">
        <v>126</v>
      </c>
      <c r="H1" t="s">
        <v>127</v>
      </c>
      <c r="I1" t="s">
        <v>128</v>
      </c>
      <c r="J1" t="s">
        <v>129</v>
      </c>
      <c r="K1" t="s">
        <v>130</v>
      </c>
    </row>
    <row r="2" spans="1:11">
      <c r="A2" t="s">
        <v>219</v>
      </c>
      <c r="I2">
        <v>1812224.9800475</v>
      </c>
      <c r="J2">
        <v>511156.40734399902</v>
      </c>
    </row>
    <row r="3" spans="1:11">
      <c r="A3" s="182">
        <v>1</v>
      </c>
      <c r="B3" s="210" t="s">
        <v>206</v>
      </c>
      <c r="C3" s="198">
        <v>31</v>
      </c>
      <c r="D3" s="198">
        <v>59</v>
      </c>
      <c r="E3" s="211" t="s">
        <v>207</v>
      </c>
      <c r="F3" s="202">
        <v>5704.96</v>
      </c>
      <c r="G3" s="158">
        <v>4838.95</v>
      </c>
      <c r="H3" s="158">
        <v>-3021.76</v>
      </c>
      <c r="I3" s="192">
        <v>1817063.9300474999</v>
      </c>
      <c r="J3" s="192">
        <v>508134.64734399901</v>
      </c>
    </row>
    <row r="4" spans="1:11">
      <c r="A4" s="182">
        <v>2</v>
      </c>
      <c r="B4" s="189" t="s">
        <v>208</v>
      </c>
      <c r="C4" s="190">
        <v>50</v>
      </c>
      <c r="D4" s="190">
        <v>14</v>
      </c>
      <c r="E4" s="133" t="s">
        <v>209</v>
      </c>
      <c r="F4" s="200">
        <v>60.08</v>
      </c>
      <c r="G4" s="158">
        <v>38.43</v>
      </c>
      <c r="H4" s="158">
        <v>-46.18</v>
      </c>
      <c r="I4" s="192">
        <v>1817102.3600474999</v>
      </c>
      <c r="J4" s="192">
        <v>508088.46734399901</v>
      </c>
    </row>
    <row r="5" spans="1:11">
      <c r="A5" s="182">
        <v>3</v>
      </c>
      <c r="B5" s="189" t="s">
        <v>210</v>
      </c>
      <c r="C5" s="190">
        <v>71</v>
      </c>
      <c r="D5" s="190">
        <v>9</v>
      </c>
      <c r="E5" s="133" t="s">
        <v>240</v>
      </c>
      <c r="F5" s="200">
        <v>20.12</v>
      </c>
      <c r="G5" s="158">
        <v>6.5</v>
      </c>
      <c r="H5" s="158">
        <v>-19.04</v>
      </c>
      <c r="I5" s="192">
        <v>1817108.8600474999</v>
      </c>
      <c r="J5" s="192">
        <v>508069.42734399904</v>
      </c>
    </row>
    <row r="6" spans="1:11">
      <c r="A6" s="182">
        <v>4</v>
      </c>
      <c r="B6" s="189" t="s">
        <v>211</v>
      </c>
      <c r="C6" s="201">
        <v>53</v>
      </c>
      <c r="D6" s="201">
        <v>14</v>
      </c>
      <c r="E6" s="133" t="s">
        <v>212</v>
      </c>
      <c r="F6" s="200">
        <v>25.3</v>
      </c>
      <c r="G6" s="158">
        <v>15.14</v>
      </c>
      <c r="H6" s="158">
        <v>20.260000000000002</v>
      </c>
      <c r="I6" s="192">
        <v>1817124.0000474998</v>
      </c>
      <c r="J6" s="192">
        <v>508089.68734399904</v>
      </c>
    </row>
    <row r="7" spans="1:11">
      <c r="A7" s="182">
        <v>5</v>
      </c>
      <c r="B7" s="189" t="s">
        <v>210</v>
      </c>
      <c r="C7" s="201">
        <v>59</v>
      </c>
      <c r="D7" s="201">
        <v>31</v>
      </c>
      <c r="E7" s="133" t="s">
        <v>213</v>
      </c>
      <c r="F7" s="200">
        <v>219.66</v>
      </c>
      <c r="G7" s="158">
        <v>111.43</v>
      </c>
      <c r="H7" s="158">
        <v>189.29</v>
      </c>
      <c r="I7" s="192">
        <v>1817235.4300474997</v>
      </c>
      <c r="J7" s="192">
        <v>508278.97734399902</v>
      </c>
    </row>
    <row r="8" spans="1:11">
      <c r="A8" s="182">
        <v>6</v>
      </c>
      <c r="B8" s="189" t="s">
        <v>69</v>
      </c>
      <c r="C8" s="190">
        <v>13</v>
      </c>
      <c r="D8" s="190">
        <v>47</v>
      </c>
      <c r="E8" s="133" t="s">
        <v>214</v>
      </c>
      <c r="F8" s="200">
        <v>125.35</v>
      </c>
      <c r="G8" s="158">
        <v>-121.74</v>
      </c>
      <c r="H8" s="158">
        <v>29.86</v>
      </c>
      <c r="I8" s="192">
        <v>1817113.6900474997</v>
      </c>
      <c r="J8" s="192">
        <v>508308.83734399901</v>
      </c>
    </row>
    <row r="9" spans="1:11">
      <c r="A9" s="182">
        <v>7</v>
      </c>
      <c r="B9" s="189" t="s">
        <v>55</v>
      </c>
      <c r="C9" s="201">
        <v>80</v>
      </c>
      <c r="D9" s="201">
        <v>26</v>
      </c>
      <c r="E9" s="133" t="s">
        <v>240</v>
      </c>
      <c r="F9" s="200">
        <v>50.79</v>
      </c>
      <c r="G9" s="158">
        <v>8.44</v>
      </c>
      <c r="H9" s="158">
        <v>-50.08</v>
      </c>
      <c r="I9" s="192">
        <v>1817122.1300474997</v>
      </c>
      <c r="J9" s="192">
        <v>508258.75734399899</v>
      </c>
    </row>
    <row r="10" spans="1:11">
      <c r="A10" s="182">
        <v>1</v>
      </c>
      <c r="B10" s="189" t="s">
        <v>215</v>
      </c>
      <c r="C10" s="201">
        <v>64</v>
      </c>
      <c r="D10" s="201">
        <v>52</v>
      </c>
      <c r="E10" s="133" t="s">
        <v>240</v>
      </c>
      <c r="F10" s="200">
        <v>137.11000000000001</v>
      </c>
      <c r="G10" s="158">
        <v>-58.23</v>
      </c>
      <c r="H10" s="158">
        <v>-124.12</v>
      </c>
      <c r="I10" s="192">
        <v>1817063.9000474997</v>
      </c>
      <c r="J10" s="192">
        <v>508134.637343999</v>
      </c>
    </row>
  </sheetData>
  <phoneticPr fontId="10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Proposal</vt:lpstr>
      <vt:lpstr>Boundary</vt:lpstr>
      <vt:lpstr>AAA-A</vt:lpstr>
      <vt:lpstr>BBB-B</vt:lpstr>
      <vt:lpstr>CSV</vt:lpstr>
    </vt:vector>
  </TitlesOfParts>
  <Manager/>
  <Company>GeoIDEx Surveying and Mapping Systems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Lotdata Template</dc:title>
  <dc:subject>Bearing and Distance | PTM Coordinates</dc:subject>
  <dc:creator>James Dexter A. Grageda</dc:creator>
  <cp:keywords/>
  <dc:description/>
  <cp:lastModifiedBy>James Dexter Grageda</cp:lastModifiedBy>
  <cp:lastPrinted>2017-06-19T02:10:44Z</cp:lastPrinted>
  <dcterms:created xsi:type="dcterms:W3CDTF">2009-09-14T15:47:43Z</dcterms:created>
  <dcterms:modified xsi:type="dcterms:W3CDTF">2018-03-16T22:00:05Z</dcterms:modified>
  <cp:category/>
</cp:coreProperties>
</file>